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showInkAnnotation="0" codeName="ThisWorkbook" defaultThemeVersion="124226"/>
  <mc:AlternateContent xmlns:mc="http://schemas.openxmlformats.org/markup-compatibility/2006">
    <mc:Choice Requires="x15">
      <x15ac:absPath xmlns:x15ac="http://schemas.microsoft.com/office/spreadsheetml/2010/11/ac" url="https://vermontgov-my.sharepoint.com/personal/matthew_wood_vermont_gov/Documents/2. GOLF/"/>
    </mc:Choice>
  </mc:AlternateContent>
  <xr:revisionPtr revIDLastSave="0" documentId="8_{AF703909-85E6-4433-B946-B95DF6C8505E}" xr6:coauthVersionLast="45" xr6:coauthVersionMax="45" xr10:uidLastSave="{00000000-0000-0000-0000-000000000000}"/>
  <workbookProtection lockStructure="1"/>
  <bookViews>
    <workbookView xWindow="-108" yWindow="-108" windowWidth="23256" windowHeight="12576" xr2:uid="{00000000-000D-0000-FFFF-FFFF00000000}"/>
  </bookViews>
  <sheets>
    <sheet name="INSTRUCTIONS" sheetId="4" r:id="rId1"/>
    <sheet name="LIQUID PESTICIDE DILUTIONS" sheetId="1" r:id="rId2"/>
    <sheet name="DRY PESTICIDE DILUTIONS" sheetId="5" r:id="rId3"/>
    <sheet name="A.I. LIST" sheetId="2" r:id="rId4"/>
  </sheets>
  <definedNames>
    <definedName name="_xlnm.Print_Area" localSheetId="0">INSTRUCTIONS!$A$1:$J$33</definedName>
    <definedName name="_xlnm.Print_Area" localSheetId="1">'LIQUID PESTICIDE DILUTIONS'!$A$1:$D$38</definedName>
    <definedName name="Product_Name">'A.I. LIST'!$B$24:$B$27+'A.I. LIST'!$B$24:$D$27</definedName>
    <definedName name="ProductName">'A.I. LIST'!$B$4:$B$147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 i="1" l="1"/>
  <c r="C28" i="1"/>
  <c r="C19" i="1"/>
  <c r="C18" i="1"/>
  <c r="C21" i="1" s="1"/>
  <c r="C25" i="1" s="1"/>
  <c r="C32" i="1" s="1"/>
  <c r="C228" i="5"/>
  <c r="C223" i="5"/>
  <c r="C216" i="5"/>
  <c r="C220" i="5" s="1"/>
  <c r="C227" i="5" s="1"/>
  <c r="C215" i="5"/>
  <c r="C219" i="5" s="1"/>
  <c r="C222" i="5" s="1"/>
  <c r="C213" i="5"/>
  <c r="C214" i="5" s="1"/>
  <c r="C189" i="5"/>
  <c r="C184" i="5"/>
  <c r="C177" i="5"/>
  <c r="C181" i="5" s="1"/>
  <c r="C188" i="5" s="1"/>
  <c r="C176" i="5"/>
  <c r="C180" i="5" s="1"/>
  <c r="C183" i="5" s="1"/>
  <c r="C174" i="5"/>
  <c r="C175" i="5" s="1"/>
  <c r="C150" i="5"/>
  <c r="C145" i="5"/>
  <c r="C135" i="5"/>
  <c r="C136" i="5" s="1"/>
  <c r="C111" i="5"/>
  <c r="C106" i="5"/>
  <c r="C99" i="5"/>
  <c r="C103" i="5" s="1"/>
  <c r="C110" i="5" s="1"/>
  <c r="C98" i="5"/>
  <c r="C102" i="5" s="1"/>
  <c r="C105" i="5" s="1"/>
  <c r="C96" i="5"/>
  <c r="C97" i="5" s="1"/>
  <c r="C72" i="5"/>
  <c r="C67" i="5"/>
  <c r="C60" i="5"/>
  <c r="C64" i="5" s="1"/>
  <c r="C71" i="5" s="1"/>
  <c r="C59" i="5"/>
  <c r="C63" i="5" s="1"/>
  <c r="C66" i="5" s="1"/>
  <c r="C57" i="5"/>
  <c r="C58" i="5" s="1"/>
  <c r="C185" i="5" l="1"/>
  <c r="C186" i="5" s="1"/>
  <c r="C68" i="5"/>
  <c r="C69" i="5" s="1"/>
  <c r="C73" i="5"/>
  <c r="C74" i="5" s="1"/>
  <c r="C107" i="5"/>
  <c r="C108" i="5" s="1"/>
  <c r="C190" i="5"/>
  <c r="C191" i="5" s="1"/>
  <c r="C224" i="5"/>
  <c r="C225" i="5" s="1"/>
  <c r="C112" i="5"/>
  <c r="C113" i="5" s="1"/>
  <c r="C229" i="5"/>
  <c r="C230" i="5" s="1"/>
  <c r="C34" i="1"/>
  <c r="C35" i="1" s="1"/>
  <c r="C20" i="1"/>
  <c r="C24" i="1" s="1"/>
  <c r="C27" i="1" s="1"/>
  <c r="C29" i="1" s="1"/>
  <c r="C30" i="1" s="1"/>
  <c r="C137" i="5"/>
  <c r="C141" i="5" s="1"/>
  <c r="C144" i="5" s="1"/>
  <c r="C146" i="5" s="1"/>
  <c r="C147" i="5" s="1"/>
  <c r="C138" i="5"/>
  <c r="C142" i="5" s="1"/>
  <c r="C149" i="5" s="1"/>
  <c r="C151" i="5" s="1"/>
  <c r="C152" i="5" s="1"/>
  <c r="C189" i="1"/>
  <c r="C184" i="1"/>
  <c r="C175" i="1"/>
  <c r="C174" i="1"/>
  <c r="C177" i="1" s="1"/>
  <c r="C181" i="1" s="1"/>
  <c r="C188" i="1" s="1"/>
  <c r="C150" i="1"/>
  <c r="C145" i="1"/>
  <c r="C136" i="1"/>
  <c r="C135" i="1"/>
  <c r="C138" i="1" s="1"/>
  <c r="C142" i="1" s="1"/>
  <c r="C149" i="1" s="1"/>
  <c r="C111" i="1"/>
  <c r="C106" i="1"/>
  <c r="C97" i="1"/>
  <c r="C96" i="1"/>
  <c r="C99" i="1" s="1"/>
  <c r="C103" i="1" s="1"/>
  <c r="C110" i="1" s="1"/>
  <c r="C72" i="1"/>
  <c r="C67" i="1"/>
  <c r="C58" i="1"/>
  <c r="C57" i="1"/>
  <c r="C60" i="1" s="1"/>
  <c r="C64" i="1" s="1"/>
  <c r="C71" i="1" s="1"/>
  <c r="C73" i="1" l="1"/>
  <c r="C74" i="1" s="1"/>
  <c r="C112" i="1"/>
  <c r="C113" i="1" s="1"/>
  <c r="C151" i="1"/>
  <c r="C152" i="1" s="1"/>
  <c r="C190" i="1"/>
  <c r="C191" i="1" s="1"/>
  <c r="C98" i="1"/>
  <c r="C102" i="1" s="1"/>
  <c r="C105" i="1" s="1"/>
  <c r="C107" i="1" s="1"/>
  <c r="C108" i="1" s="1"/>
  <c r="C176" i="1"/>
  <c r="C180" i="1" s="1"/>
  <c r="C183" i="1" s="1"/>
  <c r="C185" i="1" s="1"/>
  <c r="C186" i="1" s="1"/>
  <c r="C59" i="1"/>
  <c r="C63" i="1" s="1"/>
  <c r="C66" i="1" s="1"/>
  <c r="C68" i="1" s="1"/>
  <c r="C69" i="1" s="1"/>
  <c r="C137" i="1"/>
  <c r="C141" i="1" s="1"/>
  <c r="C144" i="1" s="1"/>
  <c r="C146" i="1" s="1"/>
  <c r="C147" i="1" s="1"/>
  <c r="C33" i="5" l="1"/>
  <c r="C28" i="5"/>
  <c r="C18" i="5" l="1"/>
  <c r="C20" i="5" l="1"/>
  <c r="C24" i="5" s="1"/>
  <c r="C27" i="5" s="1"/>
  <c r="C29" i="5" s="1"/>
  <c r="C30" i="5" s="1"/>
  <c r="C19" i="5"/>
  <c r="C21" i="5"/>
  <c r="C25" i="5" s="1"/>
  <c r="C32" i="5" s="1"/>
  <c r="C34" i="5" s="1"/>
  <c r="C35" i="5" s="1"/>
</calcChain>
</file>

<file path=xl/sharedStrings.xml><?xml version="1.0" encoding="utf-8"?>
<sst xmlns="http://schemas.openxmlformats.org/spreadsheetml/2006/main" count="781" uniqueCount="202">
  <si>
    <t>Leaching rate:</t>
  </si>
  <si>
    <t>% of standard</t>
  </si>
  <si>
    <t>Runoff rate:</t>
  </si>
  <si>
    <t>SURFACE WATER DILUTION RESULTS</t>
  </si>
  <si>
    <t xml:space="preserve"> GROUND WATER DILUTION RESULTS</t>
  </si>
  <si>
    <t>Grams of a.i. lost to runoff:</t>
  </si>
  <si>
    <t>Grams of a.i. lost to leaching:</t>
  </si>
  <si>
    <t>Result:</t>
  </si>
  <si>
    <t>MAC</t>
  </si>
  <si>
    <t>HAL</t>
  </si>
  <si>
    <t>Today's Date:</t>
  </si>
  <si>
    <t>Vermont Golf Course Permitting Program</t>
  </si>
  <si>
    <t xml:space="preserve">Ground water and surface water dilution worksheets </t>
  </si>
  <si>
    <t xml:space="preserve">dichloroprop (2,4-DP ester) </t>
  </si>
  <si>
    <t>thiram</t>
  </si>
  <si>
    <t>Active Ingredient</t>
  </si>
  <si>
    <t>Select Active Ingredient FROM DROP-DOWN LIST:</t>
  </si>
  <si>
    <t>The instant calculations done in this worksheet make it easy for you to try several scenarios to determine the best way for you to avoid exceeding the standards.</t>
  </si>
  <si>
    <t>aluminum-tris</t>
  </si>
  <si>
    <t>azoxystrobin</t>
  </si>
  <si>
    <t>bensulide</t>
  </si>
  <si>
    <t>bispyribac-sodium</t>
  </si>
  <si>
    <t>boscalid</t>
  </si>
  <si>
    <t>carbaryl</t>
  </si>
  <si>
    <t>chlorantraniliprole</t>
  </si>
  <si>
    <t>clopyralid</t>
  </si>
  <si>
    <t>DCPA</t>
  </si>
  <si>
    <t>dicamba</t>
  </si>
  <si>
    <t>ethephon</t>
  </si>
  <si>
    <t>ethofumesate</t>
  </si>
  <si>
    <t>ethoprop</t>
  </si>
  <si>
    <t>etridiazole</t>
  </si>
  <si>
    <t>fenarimol</t>
  </si>
  <si>
    <t>fluoxastrobin</t>
  </si>
  <si>
    <t>flurprimidol</t>
  </si>
  <si>
    <t>flutolanil</t>
  </si>
  <si>
    <t>fosetyl-al</t>
  </si>
  <si>
    <t>glufosinate-ammonium</t>
  </si>
  <si>
    <t>glyphosate</t>
  </si>
  <si>
    <t>halofenozide</t>
  </si>
  <si>
    <t>halosulfuron-methyl</t>
  </si>
  <si>
    <t>imazapic</t>
  </si>
  <si>
    <t>imidacloprid</t>
  </si>
  <si>
    <t>MCPP</t>
  </si>
  <si>
    <t>mefluidide</t>
  </si>
  <si>
    <t>metconazole</t>
  </si>
  <si>
    <t>myclobutanil</t>
  </si>
  <si>
    <t>polyoxin D - zinc salt</t>
  </si>
  <si>
    <t>propamocarb</t>
  </si>
  <si>
    <t>quinclorac</t>
  </si>
  <si>
    <t>siduron</t>
  </si>
  <si>
    <t>spinosad</t>
  </si>
  <si>
    <t>sulfentrazone</t>
  </si>
  <si>
    <t>trichlorfon</t>
  </si>
  <si>
    <t>triclopyr</t>
  </si>
  <si>
    <t>triticonazole</t>
  </si>
  <si>
    <t>prometon</t>
  </si>
  <si>
    <t>Synonym</t>
  </si>
  <si>
    <t>clothianidin</t>
  </si>
  <si>
    <t>not avail</t>
  </si>
  <si>
    <t>thiamethoxam</t>
  </si>
  <si>
    <t>tebuconazole</t>
  </si>
  <si>
    <t>triadimefon</t>
  </si>
  <si>
    <t>Final Concentration (ppb)</t>
  </si>
  <si>
    <r>
      <t xml:space="preserve">Enter </t>
    </r>
    <r>
      <rPr>
        <b/>
        <sz val="10"/>
        <rFont val="Cambria"/>
        <family val="1"/>
      </rPr>
      <t>COMPLETE</t>
    </r>
    <r>
      <rPr>
        <sz val="10"/>
        <rFont val="Cambria"/>
        <family val="1"/>
      </rPr>
      <t xml:space="preserve"> product name:</t>
    </r>
  </si>
  <si>
    <t>Notes:</t>
  </si>
  <si>
    <t>↓ For office use only ↓</t>
  </si>
  <si>
    <t>Note:  All info is required and incomplete forms will be returned.</t>
  </si>
  <si>
    <t>propiconazole</t>
  </si>
  <si>
    <t>Lbs. a.i. applied each time(for surface water calc) =</t>
  </si>
  <si>
    <t>Lbs. a.i. applied per year (for ground water calc) =</t>
  </si>
  <si>
    <t>GOLF COURSE NAME:</t>
  </si>
  <si>
    <t>EPA Reg. #</t>
  </si>
  <si>
    <t>Number of ACRES this product applied to each time:</t>
  </si>
  <si>
    <t>Number of applications per year:</t>
  </si>
  <si>
    <r>
      <rPr>
        <b/>
        <sz val="10"/>
        <rFont val="Cambria"/>
        <family val="1"/>
      </rPr>
      <t>Surface</t>
    </r>
    <r>
      <rPr>
        <sz val="10"/>
        <rFont val="Cambria"/>
        <family val="1"/>
      </rPr>
      <t xml:space="preserve"> water dilution factor in liters:</t>
    </r>
  </si>
  <si>
    <r>
      <rPr>
        <b/>
        <sz val="10"/>
        <rFont val="Cambria"/>
        <family val="1"/>
      </rPr>
      <t>Ground</t>
    </r>
    <r>
      <rPr>
        <sz val="10"/>
        <rFont val="Cambria"/>
        <family val="1"/>
      </rPr>
      <t xml:space="preserve"> water dilution factor in liters:</t>
    </r>
  </si>
  <si>
    <t>Lbs of active ingredient per gallon of product:</t>
  </si>
  <si>
    <t>Target Pest or Disease:</t>
  </si>
  <si>
    <t>Data Entry</t>
  </si>
  <si>
    <t>Calculations</t>
  </si>
  <si>
    <t>Results</t>
  </si>
  <si>
    <r>
      <t xml:space="preserve">Dilution Worksheet for a Non-Prescreened Pesticide - </t>
    </r>
    <r>
      <rPr>
        <b/>
        <u/>
        <sz val="12"/>
        <color indexed="10"/>
        <rFont val="Cambria"/>
        <family val="1"/>
      </rPr>
      <t>LIQUID</t>
    </r>
    <r>
      <rPr>
        <b/>
        <u/>
        <sz val="12"/>
        <rFont val="Cambria"/>
        <family val="1"/>
      </rPr>
      <t xml:space="preserve"> Formulation Only</t>
    </r>
  </si>
  <si>
    <t>Specify watershed (if appropriate):</t>
  </si>
  <si>
    <r>
      <t xml:space="preserve">Dilution Worksheet for a Non-Prescreened Pesticide - </t>
    </r>
    <r>
      <rPr>
        <b/>
        <u/>
        <sz val="12"/>
        <color indexed="10"/>
        <rFont val="Cambria"/>
        <family val="1"/>
      </rPr>
      <t>DRY</t>
    </r>
    <r>
      <rPr>
        <b/>
        <u/>
        <sz val="12"/>
        <rFont val="Cambria"/>
        <family val="1"/>
      </rPr>
      <t xml:space="preserve"> Formulation Only</t>
    </r>
  </si>
  <si>
    <t>% active ingredient in formulation:</t>
  </si>
  <si>
    <t>chloroneb (PS)</t>
  </si>
  <si>
    <t>chlorothalonil (PS)</t>
  </si>
  <si>
    <t>iprodione (PS)</t>
  </si>
  <si>
    <t>PCNB (PS)</t>
  </si>
  <si>
    <t>thiophanate-methyl (PS)</t>
  </si>
  <si>
    <t>vinclozalin (PS)</t>
  </si>
  <si>
    <t>fludioxonil (PS)</t>
  </si>
  <si>
    <t>pyraclostrobin (PS)</t>
  </si>
  <si>
    <t>trifloxystrobin (PS)</t>
  </si>
  <si>
    <t>hydrogen peroxide (PS)</t>
  </si>
  <si>
    <t>sodium percarbonate (PS)</t>
  </si>
  <si>
    <t>potassium salts of phosphorous acid (PS)</t>
  </si>
  <si>
    <t>sulfur (PS)</t>
  </si>
  <si>
    <t>mineral oil (PS)</t>
  </si>
  <si>
    <t>trichoderma harzianum (PS)</t>
  </si>
  <si>
    <t>benefin (PS)</t>
  </si>
  <si>
    <t>dithiopyr (PS)</t>
  </si>
  <si>
    <t>fenoxyprop-ethyl (PS)</t>
  </si>
  <si>
    <t>oryzalin (PS)</t>
  </si>
  <si>
    <t>pendimethalin (PS)</t>
  </si>
  <si>
    <t>trifluralin (PS)</t>
  </si>
  <si>
    <t>isoxaben (PS)</t>
  </si>
  <si>
    <t>carfentrazone-ethyl (PS)</t>
  </si>
  <si>
    <t>prodiamine (PS)</t>
  </si>
  <si>
    <t>cyfluthrin (PS)</t>
  </si>
  <si>
    <t>lambda-cyhalothrin (PS)</t>
  </si>
  <si>
    <t>deltamethrin (PS)</t>
  </si>
  <si>
    <t>bifenthrin (PS)</t>
  </si>
  <si>
    <t>indoxacarb (PS)</t>
  </si>
  <si>
    <t>acibenzolar-s-methyl</t>
  </si>
  <si>
    <t>Fill in all yellow boxes (required) with information that pertains to the application of a single active ingredient.</t>
  </si>
  <si>
    <t>paclobutrazol</t>
  </si>
  <si>
    <t>sethoxydim</t>
  </si>
  <si>
    <t>difenoconazole</t>
  </si>
  <si>
    <t>fluazinam (PS)</t>
  </si>
  <si>
    <t>fluroxypyr</t>
  </si>
  <si>
    <t>fluxapyroxad</t>
  </si>
  <si>
    <t>When all required (yellow and green) boxes are filled in properly, press enter and the worksheet will calculate the concentration of pesticide that may end up in surface and ground water as a result of the application.  The result of either "EXCEEDS STANDARD" or "OK" will be displayed at the bottom.  If your results exceed either of the standards, you must reduce the amount of pesticide applied by either reducing the size of the area of application (# of acres), reducing the number of applications (if more than 1), or reducing the application rate.  If the MAC or HAL are not available, then an error message will be displayed (#VALUE! or #DIV/0!).  This is OK, just disregard these errors if the HAL and MAC are not available, and submit the sheet with those error messages.</t>
  </si>
  <si>
    <t>penthiopyrad</t>
  </si>
  <si>
    <t>copper hydroxide (PS)</t>
  </si>
  <si>
    <r>
      <t>oregano oil (</t>
    </r>
    <r>
      <rPr>
        <i/>
        <sz val="10"/>
        <rFont val="Arial"/>
        <family val="2"/>
      </rPr>
      <t>Origanum vulgare</t>
    </r>
    <r>
      <rPr>
        <sz val="10"/>
        <rFont val="Arial"/>
        <family val="2"/>
      </rPr>
      <t>) (PS)</t>
    </r>
  </si>
  <si>
    <r>
      <rPr>
        <i/>
        <sz val="10"/>
        <rFont val="Arial"/>
        <family val="2"/>
      </rPr>
      <t>Reynoutria schalinensis</t>
    </r>
    <r>
      <rPr>
        <sz val="10"/>
        <rFont val="Arial"/>
        <family val="2"/>
      </rPr>
      <t xml:space="preserve"> extract (PS)</t>
    </r>
  </si>
  <si>
    <t>sodium bicarbonate (PS)</t>
  </si>
  <si>
    <t>sodium carbonate peroxyhydrate (PS)</t>
  </si>
  <si>
    <t>allyl isothiocyanate (PS)</t>
  </si>
  <si>
    <t>Bacillus thuriniensis var. kurstaki (PS)</t>
  </si>
  <si>
    <t>Bacillus subtilus (PS)</t>
  </si>
  <si>
    <t>Bacillus licheniformis (PS)</t>
  </si>
  <si>
    <r>
      <t xml:space="preserve">Beauvaria bassiana </t>
    </r>
    <r>
      <rPr>
        <sz val="10"/>
        <rFont val="Arial"/>
        <family val="2"/>
      </rPr>
      <t>(PS)</t>
    </r>
  </si>
  <si>
    <t>capsaicin (PS)</t>
  </si>
  <si>
    <t>Steinernema carpocapsae (PS)</t>
  </si>
  <si>
    <r>
      <rPr>
        <i/>
        <sz val="10"/>
        <rFont val="Arial"/>
        <family val="2"/>
      </rPr>
      <t>Streptomyces lydicus</t>
    </r>
    <r>
      <rPr>
        <sz val="10"/>
        <rFont val="Arial"/>
        <family val="2"/>
      </rPr>
      <t xml:space="preserve"> (PS)</t>
    </r>
  </si>
  <si>
    <t>isofetamid</t>
  </si>
  <si>
    <t>cyantraniliprole</t>
  </si>
  <si>
    <t>mandestrobin</t>
  </si>
  <si>
    <t>Feel free to contact me with questions.  Matt Wood, 802-828-3482</t>
  </si>
  <si>
    <t>matthew.wood@vermont.gov</t>
  </si>
  <si>
    <t>cyazofamid (PS)</t>
  </si>
  <si>
    <t>fluopyram</t>
  </si>
  <si>
    <t>topramezone</t>
  </si>
  <si>
    <t>prohexadione calcium</t>
  </si>
  <si>
    <r>
      <t>Application rate (</t>
    </r>
    <r>
      <rPr>
        <b/>
        <sz val="10"/>
        <rFont val="Cambria"/>
        <family val="1"/>
      </rPr>
      <t>OZ. of Product/1000 Sq. Ft.</t>
    </r>
    <r>
      <rPr>
        <sz val="10"/>
        <rFont val="Cambria"/>
        <family val="1"/>
      </rPr>
      <t>):</t>
    </r>
  </si>
  <si>
    <t>benzovindiflupyr</t>
  </si>
  <si>
    <t>2,4-D</t>
  </si>
  <si>
    <t>3-indolebutyric acid (IBA) (PS)</t>
  </si>
  <si>
    <t>azidirachtin</t>
  </si>
  <si>
    <t>bentazon</t>
  </si>
  <si>
    <t>cytokinin (kinetin) (PS)</t>
  </si>
  <si>
    <t>diquat</t>
  </si>
  <si>
    <t>mesotrione</t>
  </si>
  <si>
    <t>methyl anthranilate</t>
  </si>
  <si>
    <t>trichoderma virens (PS)</t>
  </si>
  <si>
    <t>amicarbazone</t>
  </si>
  <si>
    <t>penoxsulam</t>
  </si>
  <si>
    <t>gibberellic acid (PS)</t>
  </si>
  <si>
    <t>cypermethrin (PS)</t>
  </si>
  <si>
    <t>peroxyacetic acid (PS)</t>
  </si>
  <si>
    <t>fluazifop-P-butyl (PS)</t>
  </si>
  <si>
    <t>pydiflumetofen</t>
  </si>
  <si>
    <t>If you are requesting an increase in the amount of an active ingredient that is already on your permit, then be sure to include the previously approved amount PLUS the additional amount so the total amount used is represented in the calculations you are submitting for approval.</t>
  </si>
  <si>
    <r>
      <t xml:space="preserve">INSTRUCTIONS: </t>
    </r>
    <r>
      <rPr>
        <b/>
        <i/>
        <u/>
        <sz val="10"/>
        <color rgb="FFFF0000"/>
        <rFont val="Arial"/>
        <family val="2"/>
      </rPr>
      <t>Please read completely before starting</t>
    </r>
  </si>
  <si>
    <t>mancozeb (PS)</t>
  </si>
  <si>
    <t>florasulam</t>
  </si>
  <si>
    <t>flumioxazin (PS)</t>
  </si>
  <si>
    <t>mefentrifluconazole (PS)</t>
  </si>
  <si>
    <t>pyraflufen-ethyl (PS)</t>
  </si>
  <si>
    <r>
      <t xml:space="preserve">Go to the VT Golf Course Permit website (link below) and download the most recent version of this spreadsheet to be sure you are using the most up-to-date standards for surface and groundwater. After opening the spreadsheet, go to "File" and  "Save As" and change the name to </t>
    </r>
    <r>
      <rPr>
        <b/>
        <sz val="10"/>
        <rFont val="Arial"/>
        <family val="2"/>
      </rPr>
      <t>(your golf course name)(todays date).xlsx</t>
    </r>
    <r>
      <rPr>
        <sz val="10"/>
        <rFont val="Arial"/>
        <family val="2"/>
      </rPr>
      <t xml:space="preserve"> so i can keep track of your request when you email it to me, the Golf Course Permit Specialist. </t>
    </r>
  </si>
  <si>
    <t>https://agriculture.vermont.gov/public-health-agricultural-resource-management-division/pesticide-programs/vermont-golf-course</t>
  </si>
  <si>
    <r>
      <t>At the bottom of the page select the "</t>
    </r>
    <r>
      <rPr>
        <b/>
        <sz val="10"/>
        <rFont val="Arial"/>
        <family val="2"/>
      </rPr>
      <t>LIQUID PESTICIDE DILUTIONS</t>
    </r>
    <r>
      <rPr>
        <sz val="10"/>
        <rFont val="Arial"/>
        <family val="2"/>
      </rPr>
      <t xml:space="preserve">" tab if the formulation is in </t>
    </r>
    <r>
      <rPr>
        <u/>
        <sz val="10"/>
        <rFont val="Arial"/>
        <family val="2"/>
      </rPr>
      <t>liquid</t>
    </r>
    <r>
      <rPr>
        <sz val="10"/>
        <rFont val="Arial"/>
        <family val="2"/>
      </rPr>
      <t xml:space="preserve"> form, or select the "</t>
    </r>
    <r>
      <rPr>
        <b/>
        <sz val="10"/>
        <rFont val="Arial"/>
        <family val="2"/>
      </rPr>
      <t>DRY PESTICIDE DILUTIONS</t>
    </r>
    <r>
      <rPr>
        <sz val="10"/>
        <rFont val="Arial"/>
        <family val="2"/>
      </rPr>
      <t xml:space="preserve">" tab if the pesticide is originally a </t>
    </r>
    <r>
      <rPr>
        <u/>
        <sz val="10"/>
        <rFont val="Arial"/>
        <family val="2"/>
      </rPr>
      <t>dry</t>
    </r>
    <r>
      <rPr>
        <sz val="10"/>
        <rFont val="Arial"/>
        <family val="2"/>
      </rPr>
      <t xml:space="preserve"> formulation.  </t>
    </r>
    <r>
      <rPr>
        <b/>
        <i/>
        <sz val="10"/>
        <rFont val="Arial"/>
        <family val="2"/>
      </rPr>
      <t>Remember some products that are mixed up and sprayed as a liquid come originally as a dry product, such as Emerald, so use the DRY sheet for those.</t>
    </r>
  </si>
  <si>
    <t>Once the information is entered and all of the calculation results are "OK", save the worksheet by doing a "save as" and renaming it as noted in #1 above.  At this point it can be attached to an email to the Golf Course Permit Specialist to request the ammendment of your permit.</t>
  </si>
  <si>
    <t>aminopyralid</t>
  </si>
  <si>
    <t>abamectin (PS)</t>
  </si>
  <si>
    <t>Pseudomonas chlororaphis strain ASF009 (PS)</t>
  </si>
  <si>
    <t>mefenoxam (metalaxyl)</t>
  </si>
  <si>
    <t>metalaxyl (mefenoxam)</t>
  </si>
  <si>
    <t>trinexapac-ethyl (cimectacarb)</t>
  </si>
  <si>
    <t>cimectacarb (trinexipac-ethyl)</t>
  </si>
  <si>
    <t>MCPA ester (PS)</t>
  </si>
  <si>
    <t>MCPA amine</t>
  </si>
  <si>
    <t>Burkholderia spp. (cells &amp; ferm. media) (PS)</t>
  </si>
  <si>
    <t>hydrogen dioxide (PS)</t>
  </si>
  <si>
    <t>flutriafol</t>
  </si>
  <si>
    <t>methiozolin</t>
  </si>
  <si>
    <t>Lbs. AI/Acre/Year =</t>
  </si>
  <si>
    <t>LOCATIONS TREATED (tees, greens, fairways, roughs, etc.):</t>
  </si>
  <si>
    <t>Lbs. AI applied each time(for surface water calc) =</t>
  </si>
  <si>
    <t>Lbs. AI applied per year (for ground water calc) =</t>
  </si>
  <si>
    <t>Lbs. AI/Acre (each application) =</t>
  </si>
  <si>
    <t>APPROVED:</t>
  </si>
  <si>
    <t>MAC * (parts per billion) :</t>
  </si>
  <si>
    <t>* MAC and HAL may be subject to change.</t>
  </si>
  <si>
    <t>Person completing form:</t>
  </si>
  <si>
    <t>HAL * (parts per billion) :</t>
  </si>
  <si>
    <t>Notice there are six identical blank worksheets for you to enter products into, if you scroll down.  This allows you to submit 6 different products in either the liquid or dry worksheets. "Normal View" is best for viewing these sheets.</t>
  </si>
  <si>
    <r>
      <t xml:space="preserve">The green box (required) is where you must select the product's active ingredient (a.i.) from the drop-down list.  </t>
    </r>
    <r>
      <rPr>
        <i/>
        <sz val="10"/>
        <rFont val="Arial"/>
        <family val="2"/>
      </rPr>
      <t>Click on the box and then click the arrow that appears to the right.  Scroll down to view the complete list.</t>
    </r>
    <r>
      <rPr>
        <sz val="10"/>
        <rFont val="Arial"/>
        <family val="2"/>
      </rPr>
      <t xml:space="preserve">  Once an a.i. is selected, this will automatically apply the appropriate Maximum Allowable Concentration (MAC) and Health Advisory Level (HAL) at the bottom of your worksheet, if the information is available.  (Not all products have MACs and HALs determined.  Do not type in the AI if it is not on the list, but instead, contact the Golf Course Permit Specialist for help.)</t>
    </r>
  </si>
  <si>
    <t>halauxifen-methyl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</si>
</sst>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name val="Arial"/>
    </font>
    <font>
      <sz val="8"/>
      <name val="Arial"/>
      <family val="2"/>
    </font>
    <font>
      <b/>
      <sz val="10"/>
      <name val="Arial"/>
      <family val="2"/>
    </font>
    <font>
      <sz val="10"/>
      <name val="Arial"/>
      <family val="2"/>
    </font>
    <font>
      <u/>
      <sz val="10"/>
      <name val="Arial"/>
      <family val="2"/>
    </font>
    <font>
      <i/>
      <sz val="10"/>
      <name val="Arial"/>
      <family val="2"/>
    </font>
    <font>
      <b/>
      <u/>
      <sz val="12"/>
      <name val="Cambria"/>
      <family val="1"/>
    </font>
    <font>
      <sz val="10"/>
      <name val="Cambria"/>
      <family val="1"/>
    </font>
    <font>
      <b/>
      <sz val="10"/>
      <name val="Cambria"/>
      <family val="1"/>
    </font>
    <font>
      <b/>
      <u/>
      <sz val="12"/>
      <color indexed="10"/>
      <name val="Cambria"/>
      <family val="1"/>
    </font>
    <font>
      <b/>
      <i/>
      <sz val="10"/>
      <name val="Arial"/>
      <family val="2"/>
    </font>
    <font>
      <u/>
      <sz val="10"/>
      <color theme="10"/>
      <name val="Arial"/>
      <family val="2"/>
    </font>
    <font>
      <sz val="10"/>
      <name val="Cambria"/>
      <family val="1"/>
      <scheme val="major"/>
    </font>
    <font>
      <b/>
      <sz val="10"/>
      <name val="Cambria"/>
      <family val="1"/>
      <scheme val="major"/>
    </font>
    <font>
      <b/>
      <i/>
      <sz val="10"/>
      <color rgb="FFFF0000"/>
      <name val="Cambria"/>
      <family val="1"/>
      <scheme val="major"/>
    </font>
    <font>
      <sz val="14"/>
      <name val="Cambria"/>
      <family val="1"/>
      <scheme val="major"/>
    </font>
    <font>
      <sz val="20"/>
      <name val="Cambria"/>
      <family val="1"/>
      <scheme val="major"/>
    </font>
    <font>
      <b/>
      <u/>
      <sz val="12"/>
      <name val="Cambria"/>
      <family val="1"/>
      <scheme val="major"/>
    </font>
    <font>
      <i/>
      <sz val="10"/>
      <name val="Cambria"/>
      <family val="1"/>
      <scheme val="major"/>
    </font>
    <font>
      <u/>
      <sz val="10"/>
      <color rgb="FFFF0000"/>
      <name val="Arial"/>
      <family val="2"/>
    </font>
    <font>
      <b/>
      <i/>
      <u/>
      <sz val="10"/>
      <color rgb="FFFF0000"/>
      <name val="Arial"/>
      <family val="2"/>
    </font>
    <font>
      <sz val="16"/>
      <color theme="6" tint="-0.249977111117893"/>
      <name val="Arial Black"/>
      <family val="2"/>
    </font>
    <font>
      <b/>
      <sz val="11"/>
      <name val="Times New Roman"/>
      <family val="1"/>
    </font>
    <font>
      <b/>
      <sz val="9"/>
      <name val="Cambria"/>
      <family val="1"/>
      <scheme val="major"/>
    </font>
    <font>
      <b/>
      <sz val="11"/>
      <name val="Arial"/>
      <family val="2"/>
    </font>
  </fonts>
  <fills count="12">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rgb="FFFFFFCC"/>
        <bgColor indexed="64"/>
      </patternFill>
    </fill>
    <fill>
      <patternFill patternType="solid">
        <fgColor theme="6" tint="0.39994506668294322"/>
        <bgColor indexed="64"/>
      </patternFill>
    </fill>
    <fill>
      <patternFill patternType="solid">
        <fgColor theme="3" tint="0.599963377788628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9"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style="thick">
        <color indexed="64"/>
      </left>
      <right/>
      <top style="thick">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left style="thin">
        <color indexed="64"/>
      </left>
      <right/>
      <top/>
      <bottom style="thin">
        <color indexed="64"/>
      </bottom>
      <diagonal/>
    </border>
    <border>
      <left style="thick">
        <color indexed="64"/>
      </left>
      <right style="thick">
        <color indexed="64"/>
      </right>
      <top/>
      <bottom style="thick">
        <color indexed="64"/>
      </bottom>
      <diagonal/>
    </border>
    <border>
      <left/>
      <right style="thick">
        <color indexed="64"/>
      </right>
      <top/>
      <bottom/>
      <diagonal/>
    </border>
    <border>
      <left style="thin">
        <color indexed="64"/>
      </left>
      <right style="thick">
        <color indexed="64"/>
      </right>
      <top/>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ck">
        <color indexed="64"/>
      </top>
      <bottom/>
      <diagonal/>
    </border>
    <border>
      <left style="thin">
        <color indexed="64"/>
      </left>
      <right style="thin">
        <color indexed="64"/>
      </right>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style="thick">
        <color indexed="64"/>
      </bottom>
      <diagonal/>
    </border>
    <border>
      <left style="thin">
        <color indexed="64"/>
      </left>
      <right style="thick">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xf numFmtId="0" fontId="11" fillId="0" borderId="0" applyNumberFormat="0" applyFill="0" applyBorder="0" applyAlignment="0" applyProtection="0"/>
  </cellStyleXfs>
  <cellXfs count="107">
    <xf numFmtId="0" fontId="0" fillId="0" borderId="0" xfId="0"/>
    <xf numFmtId="0" fontId="0" fillId="0" borderId="0" xfId="0" applyAlignment="1">
      <alignment horizontal="center"/>
    </xf>
    <xf numFmtId="0" fontId="3" fillId="0" borderId="0" xfId="0" applyFont="1" applyAlignment="1">
      <alignment horizontal="center"/>
    </xf>
    <xf numFmtId="0" fontId="3" fillId="0" borderId="0" xfId="0" applyFont="1"/>
    <xf numFmtId="0" fontId="4" fillId="0" borderId="0" xfId="0" applyFont="1"/>
    <xf numFmtId="0" fontId="2" fillId="0" borderId="0" xfId="0" applyFont="1" applyAlignment="1">
      <alignment horizontal="center"/>
    </xf>
    <xf numFmtId="0" fontId="5" fillId="0" borderId="0" xfId="0" applyFont="1"/>
    <xf numFmtId="0" fontId="0" fillId="0" borderId="0" xfId="0" applyAlignment="1">
      <alignment wrapText="1"/>
    </xf>
    <xf numFmtId="0" fontId="3" fillId="0" borderId="0" xfId="0" applyFont="1" applyAlignment="1">
      <alignment horizontal="left" vertical="top" wrapText="1"/>
    </xf>
    <xf numFmtId="0" fontId="0" fillId="0" borderId="0" xfId="0" applyAlignment="1">
      <alignment horizontal="left" vertical="top" wrapText="1"/>
    </xf>
    <xf numFmtId="3" fontId="12" fillId="2" borderId="1" xfId="0" applyNumberFormat="1" applyFont="1" applyFill="1" applyBorder="1" applyAlignment="1" applyProtection="1">
      <alignment horizontal="center"/>
      <protection locked="0"/>
    </xf>
    <xf numFmtId="0" fontId="12" fillId="2" borderId="1" xfId="0" applyFont="1" applyFill="1" applyBorder="1" applyAlignment="1" applyProtection="1">
      <alignment horizontal="center"/>
      <protection locked="0"/>
    </xf>
    <xf numFmtId="2" fontId="12" fillId="0" borderId="1" xfId="0" applyNumberFormat="1" applyFont="1" applyBorder="1" applyAlignment="1" applyProtection="1">
      <alignment horizontal="center"/>
      <protection hidden="1"/>
    </xf>
    <xf numFmtId="2" fontId="12" fillId="3" borderId="1" xfId="0" applyNumberFormat="1" applyFont="1" applyFill="1" applyBorder="1" applyAlignment="1" applyProtection="1">
      <alignment horizontal="center"/>
      <protection hidden="1"/>
    </xf>
    <xf numFmtId="0" fontId="12" fillId="0" borderId="1" xfId="0" applyFont="1" applyBorder="1" applyAlignment="1" applyProtection="1">
      <alignment horizontal="center"/>
      <protection hidden="1"/>
    </xf>
    <xf numFmtId="0" fontId="12" fillId="2" borderId="1" xfId="0" applyFont="1" applyFill="1" applyBorder="1" applyAlignment="1" applyProtection="1">
      <alignment horizontal="center" vertical="center"/>
      <protection locked="0"/>
    </xf>
    <xf numFmtId="0" fontId="12" fillId="4" borderId="1" xfId="0" applyFont="1" applyFill="1" applyBorder="1" applyAlignment="1" applyProtection="1">
      <alignment horizontal="center"/>
      <protection locked="0"/>
    </xf>
    <xf numFmtId="0" fontId="12" fillId="5" borderId="1" xfId="0" applyFont="1" applyFill="1" applyBorder="1" applyAlignment="1" applyProtection="1">
      <alignment horizontal="center"/>
      <protection locked="0"/>
    </xf>
    <xf numFmtId="0" fontId="3" fillId="0" borderId="2" xfId="0" applyFont="1" applyBorder="1"/>
    <xf numFmtId="0" fontId="12" fillId="2" borderId="4" xfId="0" applyFont="1" applyFill="1" applyBorder="1" applyAlignment="1" applyProtection="1">
      <alignment horizontal="center" vertical="center"/>
      <protection locked="0"/>
    </xf>
    <xf numFmtId="0" fontId="3" fillId="0" borderId="0" xfId="0" applyFont="1" applyAlignment="1">
      <alignment horizontal="center" vertical="center"/>
    </xf>
    <xf numFmtId="0" fontId="0" fillId="0" borderId="0" xfId="0" applyAlignment="1">
      <alignment horizontal="center" vertical="center"/>
    </xf>
    <xf numFmtId="0" fontId="12" fillId="0" borderId="0" xfId="0" applyFont="1" applyAlignment="1">
      <alignment horizontal="right" vertical="center"/>
    </xf>
    <xf numFmtId="0" fontId="12" fillId="0" borderId="0" xfId="0" applyFont="1" applyAlignment="1">
      <alignment horizontal="right" vertical="center" wrapText="1"/>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pplyAlignment="1">
      <alignment vertical="center"/>
    </xf>
    <xf numFmtId="0" fontId="13" fillId="0" borderId="5" xfId="0" applyFont="1" applyBorder="1" applyAlignment="1">
      <alignment horizontal="left" vertical="center"/>
    </xf>
    <xf numFmtId="0" fontId="12" fillId="0" borderId="6" xfId="0" applyFont="1" applyBorder="1" applyAlignment="1" applyProtection="1">
      <alignment horizontal="center"/>
      <protection hidden="1"/>
    </xf>
    <xf numFmtId="0" fontId="12" fillId="0" borderId="4" xfId="0" applyFont="1" applyBorder="1" applyAlignment="1">
      <alignment horizontal="right" vertical="center"/>
    </xf>
    <xf numFmtId="0" fontId="12" fillId="0" borderId="7" xfId="0" applyFont="1" applyBorder="1" applyAlignment="1">
      <alignment horizontal="right" vertical="center"/>
    </xf>
    <xf numFmtId="2" fontId="12" fillId="0" borderId="7" xfId="0" applyNumberFormat="1" applyFont="1" applyBorder="1" applyAlignment="1" applyProtection="1">
      <alignment horizontal="center"/>
      <protection hidden="1"/>
    </xf>
    <xf numFmtId="2" fontId="12" fillId="3" borderId="4" xfId="0" applyNumberFormat="1" applyFont="1" applyFill="1" applyBorder="1" applyAlignment="1" applyProtection="1">
      <alignment horizontal="center"/>
      <protection hidden="1"/>
    </xf>
    <xf numFmtId="2" fontId="12" fillId="0" borderId="8" xfId="0" applyNumberFormat="1" applyFont="1" applyBorder="1" applyAlignment="1" applyProtection="1">
      <alignment horizontal="center"/>
      <protection hidden="1"/>
    </xf>
    <xf numFmtId="0" fontId="12" fillId="0" borderId="9" xfId="0" applyFont="1" applyBorder="1" applyAlignment="1" applyProtection="1">
      <alignment horizontal="center"/>
      <protection hidden="1"/>
    </xf>
    <xf numFmtId="0" fontId="14" fillId="0" borderId="8" xfId="0" applyFont="1" applyBorder="1" applyAlignment="1" applyProtection="1">
      <alignment horizontal="center"/>
      <protection hidden="1"/>
    </xf>
    <xf numFmtId="0" fontId="13" fillId="0" borderId="10" xfId="0" applyFont="1" applyBorder="1" applyAlignment="1">
      <alignment horizontal="right" vertical="center"/>
    </xf>
    <xf numFmtId="0" fontId="3" fillId="0" borderId="2" xfId="0" applyFont="1" applyBorder="1" applyAlignment="1">
      <alignment horizontal="right"/>
    </xf>
    <xf numFmtId="0" fontId="3" fillId="0" borderId="11" xfId="0" applyFont="1" applyBorder="1"/>
    <xf numFmtId="10" fontId="12" fillId="2" borderId="1" xfId="0" applyNumberFormat="1" applyFont="1" applyFill="1" applyBorder="1" applyAlignment="1" applyProtection="1">
      <alignment horizontal="center"/>
      <protection locked="0"/>
    </xf>
    <xf numFmtId="0" fontId="12" fillId="4" borderId="1" xfId="0" applyFont="1" applyFill="1" applyBorder="1" applyAlignment="1" applyProtection="1">
      <alignment horizontal="left" vertical="center" wrapText="1"/>
      <protection locked="0"/>
    </xf>
    <xf numFmtId="14" fontId="0" fillId="4" borderId="1" xfId="0" applyNumberFormat="1" applyFill="1" applyBorder="1" applyAlignment="1" applyProtection="1">
      <alignment horizontal="center"/>
      <protection locked="0"/>
    </xf>
    <xf numFmtId="0" fontId="0" fillId="6" borderId="12" xfId="0" applyFill="1" applyBorder="1" applyAlignment="1">
      <alignment horizontal="center"/>
    </xf>
    <xf numFmtId="0" fontId="12" fillId="6" borderId="12" xfId="0" applyFont="1" applyFill="1" applyBorder="1" applyAlignment="1">
      <alignment horizontal="center"/>
    </xf>
    <xf numFmtId="0" fontId="11" fillId="0" borderId="0" xfId="1" applyAlignment="1">
      <alignment wrapText="1"/>
    </xf>
    <xf numFmtId="0" fontId="3" fillId="0" borderId="0" xfId="0" applyFont="1" applyAlignment="1">
      <alignment wrapText="1"/>
    </xf>
    <xf numFmtId="0" fontId="0" fillId="0" borderId="0" xfId="0" applyAlignment="1">
      <alignment horizontal="left"/>
    </xf>
    <xf numFmtId="0" fontId="3" fillId="0" borderId="0" xfId="0" applyFont="1" applyAlignment="1">
      <alignment horizontal="left" vertical="center"/>
    </xf>
    <xf numFmtId="0" fontId="3" fillId="0" borderId="0" xfId="0" applyFont="1" applyAlignment="1">
      <alignment horizontal="left"/>
    </xf>
    <xf numFmtId="0" fontId="0" fillId="0" borderId="0" xfId="0" applyAlignment="1">
      <alignment horizontal="left" vertical="center"/>
    </xf>
    <xf numFmtId="14" fontId="3" fillId="4" borderId="1" xfId="0" applyNumberFormat="1" applyFont="1" applyFill="1" applyBorder="1" applyAlignment="1" applyProtection="1">
      <alignment horizontal="center"/>
      <protection locked="0"/>
    </xf>
    <xf numFmtId="0" fontId="2" fillId="0" borderId="0" xfId="0" applyFont="1" applyAlignment="1">
      <alignment horizontal="right" vertical="top"/>
    </xf>
    <xf numFmtId="0" fontId="2" fillId="0" borderId="0" xfId="0" applyFont="1"/>
    <xf numFmtId="0" fontId="19" fillId="0" borderId="0" xfId="0" applyFont="1"/>
    <xf numFmtId="0" fontId="21" fillId="0" borderId="0" xfId="0" applyFont="1"/>
    <xf numFmtId="0" fontId="0" fillId="0" borderId="0" xfId="0" applyFill="1" applyAlignment="1">
      <alignment horizontal="center" vertical="center"/>
    </xf>
    <xf numFmtId="0" fontId="3" fillId="0" borderId="0" xfId="0" applyFont="1" applyFill="1" applyAlignment="1">
      <alignment horizontal="left" vertical="center"/>
    </xf>
    <xf numFmtId="0" fontId="0" fillId="0" borderId="0" xfId="0" applyFill="1" applyAlignment="1">
      <alignment horizontal="left" vertical="center"/>
    </xf>
    <xf numFmtId="0" fontId="12" fillId="0" borderId="16" xfId="0" applyFont="1" applyBorder="1" applyAlignment="1">
      <alignment horizontal="right" vertical="center"/>
    </xf>
    <xf numFmtId="0" fontId="13" fillId="0" borderId="0" xfId="0" applyFont="1" applyAlignment="1">
      <alignment horizontal="right"/>
    </xf>
    <xf numFmtId="0" fontId="22" fillId="0" borderId="0" xfId="0" applyFont="1" applyBorder="1" applyAlignment="1" applyProtection="1">
      <alignment vertical="top" wrapText="1"/>
      <protection locked="0"/>
    </xf>
    <xf numFmtId="0" fontId="3" fillId="9" borderId="2" xfId="0" applyFont="1" applyFill="1" applyBorder="1"/>
    <xf numFmtId="0" fontId="22" fillId="9" borderId="0" xfId="0" applyFont="1" applyFill="1" applyBorder="1" applyAlignment="1" applyProtection="1">
      <alignment vertical="top" wrapText="1"/>
      <protection locked="0"/>
    </xf>
    <xf numFmtId="0" fontId="24" fillId="0" borderId="3" xfId="0" applyFont="1" applyBorder="1" applyAlignment="1">
      <alignment horizontal="center"/>
    </xf>
    <xf numFmtId="0" fontId="2" fillId="0" borderId="3" xfId="0" applyFont="1" applyBorder="1" applyAlignment="1">
      <alignment horizontal="center" vertical="center"/>
    </xf>
    <xf numFmtId="0" fontId="23" fillId="11" borderId="13" xfId="0" applyFont="1" applyFill="1" applyBorder="1" applyAlignment="1">
      <alignment horizontal="center" vertical="center"/>
    </xf>
    <xf numFmtId="0" fontId="12" fillId="8" borderId="12" xfId="0" applyFont="1" applyFill="1" applyBorder="1" applyAlignment="1" applyProtection="1">
      <alignment horizontal="center"/>
      <protection locked="0"/>
    </xf>
    <xf numFmtId="0" fontId="12" fillId="8" borderId="14" xfId="0" applyFont="1" applyFill="1" applyBorder="1" applyAlignment="1" applyProtection="1">
      <alignment horizontal="center"/>
      <protection locked="0"/>
    </xf>
    <xf numFmtId="0" fontId="2" fillId="8" borderId="15" xfId="0" applyFont="1" applyFill="1" applyBorder="1" applyAlignment="1" applyProtection="1">
      <alignment horizontal="center"/>
      <protection locked="0"/>
    </xf>
    <xf numFmtId="0" fontId="3" fillId="6" borderId="13" xfId="0" applyFont="1" applyFill="1" applyBorder="1" applyAlignment="1">
      <alignment horizontal="center"/>
    </xf>
    <xf numFmtId="0" fontId="23" fillId="6" borderId="26" xfId="0" applyFont="1" applyFill="1" applyBorder="1" applyAlignment="1">
      <alignment horizontal="center"/>
    </xf>
    <xf numFmtId="0" fontId="22" fillId="9" borderId="25" xfId="0" applyFont="1" applyFill="1" applyBorder="1" applyAlignment="1" applyProtection="1">
      <alignment horizontal="center" wrapText="1"/>
      <protection locked="0"/>
    </xf>
    <xf numFmtId="0" fontId="22" fillId="0" borderId="20" xfId="0" applyFont="1" applyBorder="1" applyAlignment="1" applyProtection="1">
      <alignment horizontal="center" wrapText="1"/>
      <protection locked="0"/>
    </xf>
    <xf numFmtId="0" fontId="0" fillId="11" borderId="12" xfId="0" applyFill="1" applyBorder="1" applyAlignment="1">
      <alignment horizontal="center" vertical="center"/>
    </xf>
    <xf numFmtId="0" fontId="3" fillId="11" borderId="13" xfId="0" applyFont="1" applyFill="1" applyBorder="1" applyAlignment="1">
      <alignment horizontal="center" vertical="center"/>
    </xf>
    <xf numFmtId="0" fontId="12" fillId="10" borderId="14" xfId="0" applyFont="1" applyFill="1" applyBorder="1" applyAlignment="1" applyProtection="1">
      <alignment horizontal="center" vertical="center"/>
      <protection locked="0"/>
    </xf>
    <xf numFmtId="0" fontId="12" fillId="11" borderId="12" xfId="0" applyFont="1" applyFill="1" applyBorder="1" applyAlignment="1">
      <alignment horizontal="center" vertical="center"/>
    </xf>
    <xf numFmtId="0" fontId="12" fillId="10" borderId="12" xfId="0" applyFont="1" applyFill="1" applyBorder="1" applyAlignment="1" applyProtection="1">
      <alignment horizontal="center" vertical="center"/>
      <protection locked="0"/>
    </xf>
    <xf numFmtId="0" fontId="0" fillId="10" borderId="15" xfId="0" applyFill="1" applyBorder="1" applyAlignment="1" applyProtection="1">
      <alignment horizontal="center" vertical="center"/>
      <protection locked="0"/>
    </xf>
    <xf numFmtId="0" fontId="11" fillId="0" borderId="0" xfId="1" applyAlignment="1">
      <alignment horizontal="center" vertical="top" wrapText="1"/>
    </xf>
    <xf numFmtId="0" fontId="15" fillId="7" borderId="17" xfId="0" applyFont="1" applyFill="1" applyBorder="1" applyAlignment="1">
      <alignment horizontal="center" vertical="center" textRotation="90"/>
    </xf>
    <xf numFmtId="0" fontId="3" fillId="7" borderId="18" xfId="0" applyFont="1" applyFill="1" applyBorder="1" applyAlignment="1">
      <alignment horizontal="center" vertical="center" textRotation="90"/>
    </xf>
    <xf numFmtId="0" fontId="3" fillId="7" borderId="19" xfId="0" applyFont="1" applyFill="1" applyBorder="1" applyAlignment="1">
      <alignment horizontal="center" vertical="center" textRotation="90"/>
    </xf>
    <xf numFmtId="0" fontId="15" fillId="7" borderId="18" xfId="0" applyFont="1" applyFill="1" applyBorder="1" applyAlignment="1">
      <alignment horizontal="center" vertical="center" textRotation="90"/>
    </xf>
    <xf numFmtId="0" fontId="16" fillId="7" borderId="18" xfId="0" applyFont="1" applyFill="1" applyBorder="1" applyAlignment="1">
      <alignment horizontal="center" vertical="center" textRotation="90"/>
    </xf>
    <xf numFmtId="0" fontId="16" fillId="7" borderId="19" xfId="0" applyFont="1" applyFill="1" applyBorder="1" applyAlignment="1">
      <alignment horizontal="center" vertical="center" textRotation="90"/>
    </xf>
    <xf numFmtId="0" fontId="22" fillId="0" borderId="3" xfId="0" applyFont="1" applyBorder="1" applyAlignment="1" applyProtection="1">
      <alignment vertical="top" wrapText="1"/>
      <protection locked="0"/>
    </xf>
    <xf numFmtId="0" fontId="22" fillId="0" borderId="20" xfId="0" applyFont="1" applyBorder="1" applyAlignment="1" applyProtection="1">
      <alignment vertical="top" wrapText="1"/>
      <protection locked="0"/>
    </xf>
    <xf numFmtId="0" fontId="22" fillId="0" borderId="21" xfId="0" applyFont="1" applyBorder="1" applyAlignment="1" applyProtection="1">
      <alignment vertical="top" wrapText="1"/>
      <protection locked="0"/>
    </xf>
    <xf numFmtId="0" fontId="22" fillId="0" borderId="22" xfId="0" applyFont="1" applyBorder="1" applyAlignment="1" applyProtection="1">
      <alignment vertical="top" wrapText="1"/>
      <protection locked="0"/>
    </xf>
    <xf numFmtId="0" fontId="22" fillId="0" borderId="23" xfId="0" applyFont="1" applyBorder="1" applyAlignment="1" applyProtection="1">
      <alignment vertical="top" wrapText="1"/>
      <protection locked="0"/>
    </xf>
    <xf numFmtId="0" fontId="22" fillId="0" borderId="24" xfId="0" applyFont="1" applyBorder="1" applyAlignment="1" applyProtection="1">
      <alignment vertical="top" wrapText="1"/>
      <protection locked="0"/>
    </xf>
    <xf numFmtId="0" fontId="17" fillId="0" borderId="20" xfId="0" applyFont="1" applyBorder="1" applyAlignment="1">
      <alignment horizontal="center"/>
    </xf>
    <xf numFmtId="0" fontId="17" fillId="0" borderId="21" xfId="0" applyFont="1" applyBorder="1" applyAlignment="1">
      <alignment horizontal="center"/>
    </xf>
    <xf numFmtId="0" fontId="18" fillId="0" borderId="0" xfId="0" applyFont="1" applyAlignment="1">
      <alignment horizontal="center"/>
    </xf>
    <xf numFmtId="0" fontId="12" fillId="0" borderId="0" xfId="0" applyFont="1" applyAlignment="1">
      <alignment horizontal="center"/>
    </xf>
    <xf numFmtId="0" fontId="12" fillId="0" borderId="12" xfId="0" applyFont="1" applyBorder="1" applyAlignment="1">
      <alignment horizontal="center"/>
    </xf>
    <xf numFmtId="0" fontId="3" fillId="9" borderId="20" xfId="0" applyFont="1" applyFill="1" applyBorder="1" applyAlignment="1">
      <alignment horizontal="center"/>
    </xf>
    <xf numFmtId="0" fontId="3" fillId="0" borderId="3"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11" borderId="27" xfId="0" applyFont="1" applyFill="1" applyBorder="1" applyAlignment="1">
      <alignment horizontal="center"/>
    </xf>
    <xf numFmtId="0" fontId="3" fillId="11" borderId="25" xfId="0" applyFont="1" applyFill="1" applyBorder="1" applyAlignment="1">
      <alignment horizontal="center"/>
    </xf>
    <xf numFmtId="0" fontId="3" fillId="11" borderId="28" xfId="0" applyFont="1" applyFill="1" applyBorder="1" applyAlignment="1">
      <alignment horizontal="center"/>
    </xf>
  </cellXfs>
  <cellStyles count="2">
    <cellStyle name="Hyperlink" xfId="1" builtinId="8"/>
    <cellStyle name="Normal" xfId="0" builtinId="0"/>
  </cellStyles>
  <dxfs count="6">
    <dxf>
      <alignment horizontal="center"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E147" totalsRowShown="0" headerRowDxfId="5" dataDxfId="4" headerRowCellStyle="Normal" dataCellStyle="Normal">
  <sortState xmlns:xlrd2="http://schemas.microsoft.com/office/spreadsheetml/2017/richdata2" ref="B4:E147">
    <sortCondition ref="B6:B147"/>
  </sortState>
  <tableColumns count="4">
    <tableColumn id="1" xr3:uid="{00000000-0010-0000-0000-000001000000}" name="Active Ingredient" dataDxfId="3" dataCellStyle="Normal"/>
    <tableColumn id="2" xr3:uid="{00000000-0010-0000-0000-000002000000}" name="MAC" dataDxfId="2" dataCellStyle="Normal"/>
    <tableColumn id="3" xr3:uid="{00000000-0010-0000-0000-000003000000}" name="HAL" dataDxfId="1" dataCellStyle="Normal"/>
    <tableColumn id="4" xr3:uid="{00000000-0010-0000-0000-000004000000}" name="Synonym" dataDxfId="0" dataCellStyle="Normal"/>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griculture.vermont.gov/public-health-agricultural-resource-management-division/pesticide-programs/vermont-golf-course" TargetMode="External"/><Relationship Id="rId1" Type="http://schemas.openxmlformats.org/officeDocument/2006/relationships/hyperlink" Target="mailto:matthew.wood@vermont.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E33"/>
  <sheetViews>
    <sheetView tabSelected="1" zoomScaleNormal="100" zoomScaleSheetLayoutView="120" workbookViewId="0">
      <selection activeCell="B2" sqref="B2"/>
    </sheetView>
  </sheetViews>
  <sheetFormatPr defaultRowHeight="13.2" x14ac:dyDescent="0.25"/>
  <cols>
    <col min="1" max="1" width="9.109375" style="52"/>
    <col min="2" max="2" width="80" bestFit="1" customWidth="1"/>
  </cols>
  <sheetData>
    <row r="2" spans="1:5" ht="25.2" x14ac:dyDescent="0.6">
      <c r="B2" s="54" t="s">
        <v>11</v>
      </c>
    </row>
    <row r="3" spans="1:5" x14ac:dyDescent="0.25">
      <c r="B3" s="3"/>
    </row>
    <row r="4" spans="1:5" x14ac:dyDescent="0.25">
      <c r="B4" s="6" t="s">
        <v>12</v>
      </c>
    </row>
    <row r="5" spans="1:5" x14ac:dyDescent="0.25">
      <c r="B5" s="3"/>
    </row>
    <row r="6" spans="1:5" x14ac:dyDescent="0.25">
      <c r="B6" s="53" t="s">
        <v>166</v>
      </c>
    </row>
    <row r="7" spans="1:5" x14ac:dyDescent="0.25">
      <c r="B7" s="4"/>
    </row>
    <row r="8" spans="1:5" ht="66" x14ac:dyDescent="0.25">
      <c r="A8" s="51">
        <v>1</v>
      </c>
      <c r="B8" s="8" t="s">
        <v>172</v>
      </c>
    </row>
    <row r="9" spans="1:5" ht="26.4" customHeight="1" x14ac:dyDescent="0.25">
      <c r="A9" s="51"/>
      <c r="B9" s="79" t="s">
        <v>173</v>
      </c>
      <c r="C9" s="79"/>
      <c r="D9" s="79"/>
      <c r="E9" s="79"/>
    </row>
    <row r="10" spans="1:5" x14ac:dyDescent="0.25">
      <c r="A10" s="51"/>
      <c r="B10" s="79"/>
      <c r="C10" s="79"/>
      <c r="D10" s="79"/>
      <c r="E10" s="79"/>
    </row>
    <row r="11" spans="1:5" ht="52.8" x14ac:dyDescent="0.25">
      <c r="A11" s="51">
        <v>2</v>
      </c>
      <c r="B11" s="8" t="s">
        <v>174</v>
      </c>
    </row>
    <row r="12" spans="1:5" x14ac:dyDescent="0.25">
      <c r="A12" s="51"/>
      <c r="B12" s="8"/>
    </row>
    <row r="13" spans="1:5" ht="39.6" x14ac:dyDescent="0.25">
      <c r="A13" s="51">
        <v>3</v>
      </c>
      <c r="B13" s="8" t="s">
        <v>199</v>
      </c>
    </row>
    <row r="14" spans="1:5" x14ac:dyDescent="0.25">
      <c r="A14" s="51"/>
      <c r="B14" s="8"/>
    </row>
    <row r="15" spans="1:5" ht="26.4" x14ac:dyDescent="0.25">
      <c r="A15" s="51">
        <v>4</v>
      </c>
      <c r="B15" s="8" t="s">
        <v>116</v>
      </c>
    </row>
    <row r="16" spans="1:5" x14ac:dyDescent="0.25">
      <c r="A16" s="51"/>
      <c r="B16" s="9"/>
    </row>
    <row r="17" spans="1:2" ht="92.4" x14ac:dyDescent="0.25">
      <c r="A17" s="51">
        <v>5</v>
      </c>
      <c r="B17" s="8" t="s">
        <v>200</v>
      </c>
    </row>
    <row r="18" spans="1:2" x14ac:dyDescent="0.25">
      <c r="A18" s="51"/>
      <c r="B18" s="9"/>
    </row>
    <row r="19" spans="1:2" ht="118.8" x14ac:dyDescent="0.25">
      <c r="A19" s="51">
        <v>6</v>
      </c>
      <c r="B19" s="8" t="s">
        <v>123</v>
      </c>
    </row>
    <row r="20" spans="1:2" x14ac:dyDescent="0.25">
      <c r="A20" s="51"/>
      <c r="B20" s="9"/>
    </row>
    <row r="21" spans="1:2" ht="26.4" x14ac:dyDescent="0.25">
      <c r="A21" s="51">
        <v>7</v>
      </c>
      <c r="B21" s="8" t="s">
        <v>17</v>
      </c>
    </row>
    <row r="22" spans="1:2" x14ac:dyDescent="0.25">
      <c r="A22" s="51"/>
      <c r="B22" s="9"/>
    </row>
    <row r="23" spans="1:2" ht="39.6" x14ac:dyDescent="0.25">
      <c r="A23" s="51">
        <v>8</v>
      </c>
      <c r="B23" s="8" t="s">
        <v>175</v>
      </c>
    </row>
    <row r="24" spans="1:2" x14ac:dyDescent="0.25">
      <c r="A24" s="51"/>
      <c r="B24" s="9"/>
    </row>
    <row r="25" spans="1:2" ht="39.6" x14ac:dyDescent="0.25">
      <c r="A25" s="51">
        <v>9</v>
      </c>
      <c r="B25" s="45" t="s">
        <v>165</v>
      </c>
    </row>
    <row r="26" spans="1:2" x14ac:dyDescent="0.25">
      <c r="A26" s="51"/>
      <c r="B26" s="7"/>
    </row>
    <row r="27" spans="1:2" x14ac:dyDescent="0.25">
      <c r="A27" s="51">
        <v>10</v>
      </c>
      <c r="B27" s="8" t="s">
        <v>141</v>
      </c>
    </row>
    <row r="28" spans="1:2" x14ac:dyDescent="0.25">
      <c r="A28" s="51"/>
      <c r="B28" s="44" t="s">
        <v>142</v>
      </c>
    </row>
    <row r="29" spans="1:2" x14ac:dyDescent="0.25">
      <c r="A29" s="51"/>
      <c r="B29" s="7"/>
    </row>
    <row r="30" spans="1:2" x14ac:dyDescent="0.25">
      <c r="A30" s="51"/>
      <c r="B30" s="7"/>
    </row>
    <row r="31" spans="1:2" x14ac:dyDescent="0.25">
      <c r="A31" s="51"/>
      <c r="B31" s="7"/>
    </row>
    <row r="32" spans="1:2" x14ac:dyDescent="0.25">
      <c r="A32" s="51"/>
      <c r="B32" s="7"/>
    </row>
    <row r="33" spans="1:2" x14ac:dyDescent="0.25">
      <c r="A33" s="51"/>
      <c r="B33" s="7"/>
    </row>
  </sheetData>
  <sheetProtection algorithmName="SHA-512" hashValue="1twiEcVzUUmSl0PxCP9J5E3uxTsUadDYIbhz/68VUSbjpnXxL2wff0zKdvrvj8uduhzuU5z+xbXmywhiVWXMqA==" saltValue="GHK1S0G6cZ4KOc7gp5QEEw==" spinCount="100000" sheet="1" objects="1" scenarios="1"/>
  <mergeCells count="1">
    <mergeCell ref="B9:E10"/>
  </mergeCells>
  <hyperlinks>
    <hyperlink ref="B28" r:id="rId1" xr:uid="{00000000-0004-0000-0000-000001000000}"/>
    <hyperlink ref="B9" r:id="rId2" xr:uid="{ADAFBD63-C010-46DB-AF49-3FAFBFFD940D}"/>
  </hyperlinks>
  <pageMargins left="0.7" right="0.45"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195"/>
  <sheetViews>
    <sheetView showGridLines="0" zoomScaleNormal="100" zoomScaleSheetLayoutView="120" workbookViewId="0">
      <selection activeCell="C3" sqref="C3"/>
    </sheetView>
  </sheetViews>
  <sheetFormatPr defaultColWidth="64.33203125" defaultRowHeight="13.2" x14ac:dyDescent="0.25"/>
  <cols>
    <col min="1" max="1" width="10.88671875" style="3" customWidth="1"/>
    <col min="2" max="2" width="44" style="3" bestFit="1" customWidth="1"/>
    <col min="3" max="3" width="32" style="2" customWidth="1"/>
    <col min="4" max="4" width="25" style="2" customWidth="1"/>
    <col min="5" max="5" width="69.6640625" style="3" customWidth="1"/>
    <col min="6" max="16384" width="64.33203125" style="3"/>
  </cols>
  <sheetData>
    <row r="1" spans="1:4" ht="15.6" thickTop="1" x14ac:dyDescent="0.25">
      <c r="A1" s="63">
        <v>1</v>
      </c>
      <c r="B1" s="92" t="s">
        <v>82</v>
      </c>
      <c r="C1" s="92"/>
      <c r="D1" s="93"/>
    </row>
    <row r="2" spans="1:4" x14ac:dyDescent="0.25">
      <c r="A2" s="18"/>
      <c r="B2" s="94" t="s">
        <v>67</v>
      </c>
      <c r="C2" s="95"/>
      <c r="D2" s="96"/>
    </row>
    <row r="3" spans="1:4" x14ac:dyDescent="0.25">
      <c r="A3" s="80" t="s">
        <v>79</v>
      </c>
      <c r="B3" s="30" t="s">
        <v>10</v>
      </c>
      <c r="C3" s="50"/>
      <c r="D3" s="70" t="s">
        <v>66</v>
      </c>
    </row>
    <row r="4" spans="1:4" ht="12.75" customHeight="1" x14ac:dyDescent="0.25">
      <c r="A4" s="81"/>
      <c r="B4" s="25" t="s">
        <v>71</v>
      </c>
      <c r="C4" s="15"/>
      <c r="D4" s="42"/>
    </row>
    <row r="5" spans="1:4" x14ac:dyDescent="0.25">
      <c r="A5" s="81"/>
      <c r="B5" s="25" t="s">
        <v>197</v>
      </c>
      <c r="C5" s="15"/>
      <c r="D5" s="42"/>
    </row>
    <row r="6" spans="1:4" x14ac:dyDescent="0.25">
      <c r="A6" s="81"/>
      <c r="B6" s="22" t="s">
        <v>83</v>
      </c>
      <c r="C6" s="19"/>
      <c r="D6" s="69"/>
    </row>
    <row r="7" spans="1:4" x14ac:dyDescent="0.25">
      <c r="A7" s="81"/>
      <c r="B7" s="22" t="s">
        <v>75</v>
      </c>
      <c r="C7" s="10"/>
      <c r="D7" s="67"/>
    </row>
    <row r="8" spans="1:4" x14ac:dyDescent="0.25">
      <c r="A8" s="81"/>
      <c r="B8" s="22" t="s">
        <v>76</v>
      </c>
      <c r="C8" s="10"/>
      <c r="D8" s="67"/>
    </row>
    <row r="9" spans="1:4" x14ac:dyDescent="0.25">
      <c r="A9" s="81"/>
      <c r="B9" s="22" t="s">
        <v>64</v>
      </c>
      <c r="C9" s="16"/>
      <c r="D9" s="67"/>
    </row>
    <row r="10" spans="1:4" ht="26.4" x14ac:dyDescent="0.25">
      <c r="A10" s="81"/>
      <c r="B10" s="23" t="s">
        <v>190</v>
      </c>
      <c r="C10" s="40"/>
      <c r="D10" s="67"/>
    </row>
    <row r="11" spans="1:4" x14ac:dyDescent="0.25">
      <c r="A11" s="81"/>
      <c r="B11" s="22" t="s">
        <v>72</v>
      </c>
      <c r="C11" s="16"/>
      <c r="D11" s="67"/>
    </row>
    <row r="12" spans="1:4" x14ac:dyDescent="0.25">
      <c r="A12" s="81"/>
      <c r="B12" s="22" t="s">
        <v>16</v>
      </c>
      <c r="C12" s="17"/>
      <c r="D12" s="67"/>
    </row>
    <row r="13" spans="1:4" x14ac:dyDescent="0.25">
      <c r="A13" s="81"/>
      <c r="B13" s="22" t="s">
        <v>73</v>
      </c>
      <c r="C13" s="11"/>
      <c r="D13" s="67"/>
    </row>
    <row r="14" spans="1:4" x14ac:dyDescent="0.25">
      <c r="A14" s="81"/>
      <c r="B14" s="22" t="s">
        <v>74</v>
      </c>
      <c r="C14" s="11"/>
      <c r="D14" s="67"/>
    </row>
    <row r="15" spans="1:4" x14ac:dyDescent="0.25">
      <c r="A15" s="81"/>
      <c r="B15" s="22" t="s">
        <v>147</v>
      </c>
      <c r="C15" s="11"/>
      <c r="D15" s="67"/>
    </row>
    <row r="16" spans="1:4" x14ac:dyDescent="0.25">
      <c r="A16" s="81"/>
      <c r="B16" s="22" t="s">
        <v>77</v>
      </c>
      <c r="C16" s="11"/>
      <c r="D16" s="67"/>
    </row>
    <row r="17" spans="1:4" ht="12.75" customHeight="1" x14ac:dyDescent="0.25">
      <c r="A17" s="82"/>
      <c r="B17" s="22" t="s">
        <v>78</v>
      </c>
      <c r="C17" s="11"/>
      <c r="D17" s="67"/>
    </row>
    <row r="18" spans="1:4" x14ac:dyDescent="0.25">
      <c r="A18" s="80" t="s">
        <v>80</v>
      </c>
      <c r="B18" s="30" t="s">
        <v>193</v>
      </c>
      <c r="C18" s="12">
        <f>C15*C16*0.3403125</f>
        <v>0</v>
      </c>
      <c r="D18" s="43"/>
    </row>
    <row r="19" spans="1:4" ht="12.75" customHeight="1" x14ac:dyDescent="0.25">
      <c r="A19" s="83"/>
      <c r="B19" s="58" t="s">
        <v>189</v>
      </c>
      <c r="C19" s="31">
        <f>C15*C16*C14*0.3403125</f>
        <v>0</v>
      </c>
      <c r="D19" s="66"/>
    </row>
    <row r="20" spans="1:4" ht="13.8" thickBot="1" x14ac:dyDescent="0.3">
      <c r="A20" s="84"/>
      <c r="B20" s="23" t="s">
        <v>191</v>
      </c>
      <c r="C20" s="31">
        <f>C18*C13</f>
        <v>0</v>
      </c>
      <c r="D20" s="43"/>
    </row>
    <row r="21" spans="1:4" ht="14.4" thickTop="1" thickBot="1" x14ac:dyDescent="0.3">
      <c r="A21" s="84"/>
      <c r="B21" s="23" t="s">
        <v>192</v>
      </c>
      <c r="C21" s="33">
        <f>C18*C13*C14</f>
        <v>0</v>
      </c>
      <c r="D21" s="66"/>
    </row>
    <row r="22" spans="1:4" ht="13.8" thickTop="1" x14ac:dyDescent="0.25">
      <c r="A22" s="84"/>
      <c r="B22" s="22" t="s">
        <v>2</v>
      </c>
      <c r="C22" s="32">
        <v>0.05</v>
      </c>
      <c r="D22" s="43"/>
    </row>
    <row r="23" spans="1:4" x14ac:dyDescent="0.25">
      <c r="A23" s="84"/>
      <c r="B23" s="22" t="s">
        <v>0</v>
      </c>
      <c r="C23" s="13">
        <v>0.1</v>
      </c>
      <c r="D23" s="43"/>
    </row>
    <row r="24" spans="1:4" ht="12.75" customHeight="1" x14ac:dyDescent="0.25">
      <c r="A24" s="84"/>
      <c r="B24" s="22" t="s">
        <v>5</v>
      </c>
      <c r="C24" s="12">
        <f>C20*C22*454</f>
        <v>0</v>
      </c>
      <c r="D24" s="42"/>
    </row>
    <row r="25" spans="1:4" x14ac:dyDescent="0.25">
      <c r="A25" s="85"/>
      <c r="B25" s="29" t="s">
        <v>6</v>
      </c>
      <c r="C25" s="12">
        <f>C21*C23*454</f>
        <v>0</v>
      </c>
      <c r="D25" s="42"/>
    </row>
    <row r="26" spans="1:4" ht="12.75" customHeight="1" x14ac:dyDescent="0.25">
      <c r="A26" s="80" t="s">
        <v>81</v>
      </c>
      <c r="B26" s="27" t="s">
        <v>3</v>
      </c>
      <c r="C26" s="28"/>
      <c r="D26" s="43"/>
    </row>
    <row r="27" spans="1:4" ht="13.2" customHeight="1" x14ac:dyDescent="0.25">
      <c r="A27" s="81"/>
      <c r="B27" s="22" t="s">
        <v>63</v>
      </c>
      <c r="C27" s="12" t="e">
        <f>(C24/C7)*1000000</f>
        <v>#DIV/0!</v>
      </c>
      <c r="D27" s="43"/>
    </row>
    <row r="28" spans="1:4" x14ac:dyDescent="0.25">
      <c r="A28" s="81"/>
      <c r="B28" s="25" t="s">
        <v>195</v>
      </c>
      <c r="C28" s="14" t="e">
        <f>VLOOKUP(C12,'A.I. LIST'!$B$7:$D$156,2)</f>
        <v>#N/A</v>
      </c>
      <c r="D28" s="43"/>
    </row>
    <row r="29" spans="1:4" ht="13.8" thickBot="1" x14ac:dyDescent="0.3">
      <c r="A29" s="81"/>
      <c r="B29" s="22" t="s">
        <v>1</v>
      </c>
      <c r="C29" s="31" t="e">
        <f>C27/C28*100</f>
        <v>#DIV/0!</v>
      </c>
      <c r="D29" s="43"/>
    </row>
    <row r="30" spans="1:4" ht="14.4" thickTop="1" thickBot="1" x14ac:dyDescent="0.3">
      <c r="A30" s="81"/>
      <c r="B30" s="25" t="s">
        <v>7</v>
      </c>
      <c r="C30" s="35" t="e">
        <f>IF(C29&gt;100, "EXCEEDS STANDARD", "OK")</f>
        <v>#DIV/0!</v>
      </c>
      <c r="D30" s="66"/>
    </row>
    <row r="31" spans="1:4" ht="13.8" thickTop="1" x14ac:dyDescent="0.25">
      <c r="A31" s="81"/>
      <c r="B31" s="26" t="s">
        <v>4</v>
      </c>
      <c r="C31" s="34"/>
      <c r="D31" s="43"/>
    </row>
    <row r="32" spans="1:4" x14ac:dyDescent="0.25">
      <c r="A32" s="81"/>
      <c r="B32" s="22" t="s">
        <v>63</v>
      </c>
      <c r="C32" s="12" t="e">
        <f>(C25/C8)*1000000</f>
        <v>#DIV/0!</v>
      </c>
      <c r="D32" s="43"/>
    </row>
    <row r="33" spans="1:4" x14ac:dyDescent="0.25">
      <c r="A33" s="81"/>
      <c r="B33" s="25" t="s">
        <v>198</v>
      </c>
      <c r="C33" s="14" t="e">
        <f>VLOOKUP(C12,'A.I. LIST'!$B$7:$D$156,3)</f>
        <v>#N/A</v>
      </c>
      <c r="D33" s="43"/>
    </row>
    <row r="34" spans="1:4" ht="13.8" thickBot="1" x14ac:dyDescent="0.3">
      <c r="A34" s="81"/>
      <c r="B34" s="22" t="s">
        <v>1</v>
      </c>
      <c r="C34" s="31" t="e">
        <f>C32/C33*100</f>
        <v>#DIV/0!</v>
      </c>
      <c r="D34" s="43"/>
    </row>
    <row r="35" spans="1:4" ht="14.4" thickTop="1" thickBot="1" x14ac:dyDescent="0.3">
      <c r="A35" s="82"/>
      <c r="B35" s="36" t="s">
        <v>7</v>
      </c>
      <c r="C35" s="35" t="e">
        <f>IF(C34&gt;100, "EXCEEDS STANDARD", "OK")</f>
        <v>#DIV/0!</v>
      </c>
      <c r="D35" s="66"/>
    </row>
    <row r="36" spans="1:4" ht="13.8" customHeight="1" thickTop="1" thickBot="1" x14ac:dyDescent="0.3">
      <c r="A36" s="18"/>
      <c r="B36" s="24" t="s">
        <v>196</v>
      </c>
      <c r="C36" s="59" t="s">
        <v>194</v>
      </c>
      <c r="D36" s="68"/>
    </row>
    <row r="37" spans="1:4" ht="13.8" customHeight="1" thickTop="1" x14ac:dyDescent="0.25">
      <c r="A37" s="37" t="s">
        <v>65</v>
      </c>
      <c r="B37" s="86"/>
      <c r="C37" s="87"/>
      <c r="D37" s="88"/>
    </row>
    <row r="38" spans="1:4" ht="29.25" customHeight="1" thickBot="1" x14ac:dyDescent="0.3">
      <c r="A38" s="38"/>
      <c r="B38" s="89"/>
      <c r="C38" s="90"/>
      <c r="D38" s="91"/>
    </row>
    <row r="39" spans="1:4" ht="36.6" customHeight="1" thickTop="1" thickBot="1" x14ac:dyDescent="0.3">
      <c r="A39" s="97"/>
      <c r="B39" s="97"/>
      <c r="C39" s="97"/>
      <c r="D39" s="97"/>
    </row>
    <row r="40" spans="1:4" ht="15.6" thickTop="1" x14ac:dyDescent="0.25">
      <c r="A40" s="63">
        <v>2</v>
      </c>
      <c r="B40" s="92" t="s">
        <v>82</v>
      </c>
      <c r="C40" s="92"/>
      <c r="D40" s="93"/>
    </row>
    <row r="41" spans="1:4" x14ac:dyDescent="0.25">
      <c r="A41" s="18"/>
      <c r="B41" s="94" t="s">
        <v>67</v>
      </c>
      <c r="C41" s="95"/>
      <c r="D41" s="96"/>
    </row>
    <row r="42" spans="1:4" ht="13.2" customHeight="1" x14ac:dyDescent="0.25">
      <c r="A42" s="80" t="s">
        <v>79</v>
      </c>
      <c r="B42" s="30" t="s">
        <v>10</v>
      </c>
      <c r="C42" s="50"/>
      <c r="D42" s="70" t="s">
        <v>66</v>
      </c>
    </row>
    <row r="43" spans="1:4" x14ac:dyDescent="0.25">
      <c r="A43" s="81"/>
      <c r="B43" s="25" t="s">
        <v>71</v>
      </c>
      <c r="C43" s="15"/>
      <c r="D43" s="42"/>
    </row>
    <row r="44" spans="1:4" x14ac:dyDescent="0.25">
      <c r="A44" s="81"/>
      <c r="B44" s="25" t="s">
        <v>197</v>
      </c>
      <c r="C44" s="15"/>
      <c r="D44" s="42"/>
    </row>
    <row r="45" spans="1:4" x14ac:dyDescent="0.25">
      <c r="A45" s="81"/>
      <c r="B45" s="22" t="s">
        <v>83</v>
      </c>
      <c r="C45" s="19"/>
      <c r="D45" s="69"/>
    </row>
    <row r="46" spans="1:4" x14ac:dyDescent="0.25">
      <c r="A46" s="81"/>
      <c r="B46" s="22" t="s">
        <v>75</v>
      </c>
      <c r="C46" s="10"/>
      <c r="D46" s="67"/>
    </row>
    <row r="47" spans="1:4" x14ac:dyDescent="0.25">
      <c r="A47" s="81"/>
      <c r="B47" s="22" t="s">
        <v>76</v>
      </c>
      <c r="C47" s="10"/>
      <c r="D47" s="67"/>
    </row>
    <row r="48" spans="1:4" x14ac:dyDescent="0.25">
      <c r="A48" s="81"/>
      <c r="B48" s="22" t="s">
        <v>64</v>
      </c>
      <c r="C48" s="16"/>
      <c r="D48" s="67"/>
    </row>
    <row r="49" spans="1:4" ht="26.4" x14ac:dyDescent="0.25">
      <c r="A49" s="81"/>
      <c r="B49" s="23" t="s">
        <v>190</v>
      </c>
      <c r="C49" s="40"/>
      <c r="D49" s="67"/>
    </row>
    <row r="50" spans="1:4" x14ac:dyDescent="0.25">
      <c r="A50" s="81"/>
      <c r="B50" s="22" t="s">
        <v>72</v>
      </c>
      <c r="C50" s="16"/>
      <c r="D50" s="67"/>
    </row>
    <row r="51" spans="1:4" x14ac:dyDescent="0.25">
      <c r="A51" s="81"/>
      <c r="B51" s="22" t="s">
        <v>16</v>
      </c>
      <c r="C51" s="17"/>
      <c r="D51" s="67"/>
    </row>
    <row r="52" spans="1:4" x14ac:dyDescent="0.25">
      <c r="A52" s="81"/>
      <c r="B52" s="22" t="s">
        <v>73</v>
      </c>
      <c r="C52" s="11"/>
      <c r="D52" s="67"/>
    </row>
    <row r="53" spans="1:4" x14ac:dyDescent="0.25">
      <c r="A53" s="81"/>
      <c r="B53" s="22" t="s">
        <v>74</v>
      </c>
      <c r="C53" s="11"/>
      <c r="D53" s="67"/>
    </row>
    <row r="54" spans="1:4" x14ac:dyDescent="0.25">
      <c r="A54" s="81"/>
      <c r="B54" s="22" t="s">
        <v>147</v>
      </c>
      <c r="C54" s="11"/>
      <c r="D54" s="67"/>
    </row>
    <row r="55" spans="1:4" x14ac:dyDescent="0.25">
      <c r="A55" s="81"/>
      <c r="B55" s="22" t="s">
        <v>77</v>
      </c>
      <c r="C55" s="11"/>
      <c r="D55" s="67"/>
    </row>
    <row r="56" spans="1:4" x14ac:dyDescent="0.25">
      <c r="A56" s="82"/>
      <c r="B56" s="22" t="s">
        <v>78</v>
      </c>
      <c r="C56" s="11"/>
      <c r="D56" s="67"/>
    </row>
    <row r="57" spans="1:4" x14ac:dyDescent="0.25">
      <c r="A57" s="80" t="s">
        <v>80</v>
      </c>
      <c r="B57" s="30" t="s">
        <v>193</v>
      </c>
      <c r="C57" s="12">
        <f>C54*C55*0.3403125</f>
        <v>0</v>
      </c>
      <c r="D57" s="43"/>
    </row>
    <row r="58" spans="1:4" x14ac:dyDescent="0.25">
      <c r="A58" s="83"/>
      <c r="B58" s="58" t="s">
        <v>189</v>
      </c>
      <c r="C58" s="31">
        <f>C54*C55*C53*0.3403125</f>
        <v>0</v>
      </c>
      <c r="D58" s="66"/>
    </row>
    <row r="59" spans="1:4" ht="13.8" thickBot="1" x14ac:dyDescent="0.3">
      <c r="A59" s="84"/>
      <c r="B59" s="23" t="s">
        <v>191</v>
      </c>
      <c r="C59" s="31">
        <f>C57*C52</f>
        <v>0</v>
      </c>
      <c r="D59" s="43"/>
    </row>
    <row r="60" spans="1:4" ht="14.4" thickTop="1" thickBot="1" x14ac:dyDescent="0.3">
      <c r="A60" s="84"/>
      <c r="B60" s="23" t="s">
        <v>192</v>
      </c>
      <c r="C60" s="33">
        <f>C57*C52*C53</f>
        <v>0</v>
      </c>
      <c r="D60" s="66"/>
    </row>
    <row r="61" spans="1:4" ht="13.8" thickTop="1" x14ac:dyDescent="0.25">
      <c r="A61" s="84"/>
      <c r="B61" s="22" t="s">
        <v>2</v>
      </c>
      <c r="C61" s="32">
        <v>0.05</v>
      </c>
      <c r="D61" s="43"/>
    </row>
    <row r="62" spans="1:4" x14ac:dyDescent="0.25">
      <c r="A62" s="84"/>
      <c r="B62" s="22" t="s">
        <v>0</v>
      </c>
      <c r="C62" s="13">
        <v>0.1</v>
      </c>
      <c r="D62" s="43"/>
    </row>
    <row r="63" spans="1:4" x14ac:dyDescent="0.25">
      <c r="A63" s="84"/>
      <c r="B63" s="22" t="s">
        <v>5</v>
      </c>
      <c r="C63" s="12">
        <f>C59*C61*454</f>
        <v>0</v>
      </c>
      <c r="D63" s="42"/>
    </row>
    <row r="64" spans="1:4" x14ac:dyDescent="0.25">
      <c r="A64" s="85"/>
      <c r="B64" s="29" t="s">
        <v>6</v>
      </c>
      <c r="C64" s="12">
        <f>C60*C62*454</f>
        <v>0</v>
      </c>
      <c r="D64" s="42"/>
    </row>
    <row r="65" spans="1:4" x14ac:dyDescent="0.25">
      <c r="A65" s="80" t="s">
        <v>81</v>
      </c>
      <c r="B65" s="27" t="s">
        <v>3</v>
      </c>
      <c r="C65" s="28"/>
      <c r="D65" s="43"/>
    </row>
    <row r="66" spans="1:4" x14ac:dyDescent="0.25">
      <c r="A66" s="81"/>
      <c r="B66" s="22" t="s">
        <v>63</v>
      </c>
      <c r="C66" s="12" t="e">
        <f>(C63/C46)*1000000</f>
        <v>#DIV/0!</v>
      </c>
      <c r="D66" s="43"/>
    </row>
    <row r="67" spans="1:4" x14ac:dyDescent="0.25">
      <c r="A67" s="81"/>
      <c r="B67" s="25" t="s">
        <v>195</v>
      </c>
      <c r="C67" s="14" t="e">
        <f>VLOOKUP(C51,'A.I. LIST'!$B$7:$D$156,2)</f>
        <v>#N/A</v>
      </c>
      <c r="D67" s="43"/>
    </row>
    <row r="68" spans="1:4" ht="13.8" thickBot="1" x14ac:dyDescent="0.3">
      <c r="A68" s="81"/>
      <c r="B68" s="22" t="s">
        <v>1</v>
      </c>
      <c r="C68" s="31" t="e">
        <f>C66/C67*100</f>
        <v>#DIV/0!</v>
      </c>
      <c r="D68" s="43"/>
    </row>
    <row r="69" spans="1:4" ht="14.4" thickTop="1" thickBot="1" x14ac:dyDescent="0.3">
      <c r="A69" s="81"/>
      <c r="B69" s="25" t="s">
        <v>7</v>
      </c>
      <c r="C69" s="35" t="e">
        <f>IF(C68&gt;100, "EXCEEDS STANDARD", "OK")</f>
        <v>#DIV/0!</v>
      </c>
      <c r="D69" s="66"/>
    </row>
    <row r="70" spans="1:4" ht="13.8" thickTop="1" x14ac:dyDescent="0.25">
      <c r="A70" s="81"/>
      <c r="B70" s="26" t="s">
        <v>4</v>
      </c>
      <c r="C70" s="34"/>
      <c r="D70" s="43"/>
    </row>
    <row r="71" spans="1:4" x14ac:dyDescent="0.25">
      <c r="A71" s="81"/>
      <c r="B71" s="22" t="s">
        <v>63</v>
      </c>
      <c r="C71" s="12" t="e">
        <f>(C64/C47)*1000000</f>
        <v>#DIV/0!</v>
      </c>
      <c r="D71" s="43"/>
    </row>
    <row r="72" spans="1:4" x14ac:dyDescent="0.25">
      <c r="A72" s="81"/>
      <c r="B72" s="25" t="s">
        <v>198</v>
      </c>
      <c r="C72" s="14" t="e">
        <f>VLOOKUP(C51,'A.I. LIST'!$B$7:$D$156,3)</f>
        <v>#N/A</v>
      </c>
      <c r="D72" s="43"/>
    </row>
    <row r="73" spans="1:4" ht="13.8" thickBot="1" x14ac:dyDescent="0.3">
      <c r="A73" s="81"/>
      <c r="B73" s="22" t="s">
        <v>1</v>
      </c>
      <c r="C73" s="31" t="e">
        <f>C71/C72*100</f>
        <v>#DIV/0!</v>
      </c>
      <c r="D73" s="43"/>
    </row>
    <row r="74" spans="1:4" ht="13.2" customHeight="1" thickTop="1" thickBot="1" x14ac:dyDescent="0.3">
      <c r="A74" s="82"/>
      <c r="B74" s="36" t="s">
        <v>7</v>
      </c>
      <c r="C74" s="35" t="e">
        <f>IF(C73&gt;100, "EXCEEDS STANDARD", "OK")</f>
        <v>#DIV/0!</v>
      </c>
      <c r="D74" s="66"/>
    </row>
    <row r="75" spans="1:4" ht="14.4" thickTop="1" thickBot="1" x14ac:dyDescent="0.3">
      <c r="A75" s="18"/>
      <c r="B75" s="24" t="s">
        <v>196</v>
      </c>
      <c r="C75" s="59" t="s">
        <v>194</v>
      </c>
      <c r="D75" s="68"/>
    </row>
    <row r="76" spans="1:4" ht="13.8" thickTop="1" x14ac:dyDescent="0.25">
      <c r="A76" s="37" t="s">
        <v>65</v>
      </c>
      <c r="B76" s="86"/>
      <c r="C76" s="87"/>
      <c r="D76" s="88"/>
    </row>
    <row r="77" spans="1:4" ht="13.8" thickBot="1" x14ac:dyDescent="0.3">
      <c r="A77" s="38"/>
      <c r="B77" s="89"/>
      <c r="C77" s="90"/>
      <c r="D77" s="91"/>
    </row>
    <row r="78" spans="1:4" ht="41.4" customHeight="1" thickTop="1" thickBot="1" x14ac:dyDescent="0.3">
      <c r="A78" s="61"/>
      <c r="B78" s="62"/>
      <c r="C78" s="62"/>
      <c r="D78" s="71"/>
    </row>
    <row r="79" spans="1:4" ht="15.6" thickTop="1" x14ac:dyDescent="0.25">
      <c r="A79" s="63">
        <v>3</v>
      </c>
      <c r="B79" s="92" t="s">
        <v>82</v>
      </c>
      <c r="C79" s="92"/>
      <c r="D79" s="93"/>
    </row>
    <row r="80" spans="1:4" x14ac:dyDescent="0.25">
      <c r="A80" s="18"/>
      <c r="B80" s="94" t="s">
        <v>67</v>
      </c>
      <c r="C80" s="95"/>
      <c r="D80" s="96"/>
    </row>
    <row r="81" spans="1:4" x14ac:dyDescent="0.25">
      <c r="A81" s="80" t="s">
        <v>79</v>
      </c>
      <c r="B81" s="30" t="s">
        <v>10</v>
      </c>
      <c r="C81" s="50"/>
      <c r="D81" s="70" t="s">
        <v>66</v>
      </c>
    </row>
    <row r="82" spans="1:4" x14ac:dyDescent="0.25">
      <c r="A82" s="81"/>
      <c r="B82" s="25" t="s">
        <v>71</v>
      </c>
      <c r="C82" s="15"/>
      <c r="D82" s="42"/>
    </row>
    <row r="83" spans="1:4" x14ac:dyDescent="0.25">
      <c r="A83" s="81"/>
      <c r="B83" s="25" t="s">
        <v>197</v>
      </c>
      <c r="C83" s="15"/>
      <c r="D83" s="42"/>
    </row>
    <row r="84" spans="1:4" x14ac:dyDescent="0.25">
      <c r="A84" s="81"/>
      <c r="B84" s="22" t="s">
        <v>83</v>
      </c>
      <c r="C84" s="19"/>
      <c r="D84" s="69"/>
    </row>
    <row r="85" spans="1:4" x14ac:dyDescent="0.25">
      <c r="A85" s="81"/>
      <c r="B85" s="22" t="s">
        <v>75</v>
      </c>
      <c r="C85" s="10"/>
      <c r="D85" s="67"/>
    </row>
    <row r="86" spans="1:4" x14ac:dyDescent="0.25">
      <c r="A86" s="81"/>
      <c r="B86" s="22" t="s">
        <v>76</v>
      </c>
      <c r="C86" s="10"/>
      <c r="D86" s="67"/>
    </row>
    <row r="87" spans="1:4" x14ac:dyDescent="0.25">
      <c r="A87" s="81"/>
      <c r="B87" s="22" t="s">
        <v>64</v>
      </c>
      <c r="C87" s="16"/>
      <c r="D87" s="67"/>
    </row>
    <row r="88" spans="1:4" ht="26.4" x14ac:dyDescent="0.25">
      <c r="A88" s="81"/>
      <c r="B88" s="23" t="s">
        <v>190</v>
      </c>
      <c r="C88" s="40"/>
      <c r="D88" s="67"/>
    </row>
    <row r="89" spans="1:4" x14ac:dyDescent="0.25">
      <c r="A89" s="81"/>
      <c r="B89" s="22" t="s">
        <v>72</v>
      </c>
      <c r="C89" s="16"/>
      <c r="D89" s="67"/>
    </row>
    <row r="90" spans="1:4" x14ac:dyDescent="0.25">
      <c r="A90" s="81"/>
      <c r="B90" s="22" t="s">
        <v>16</v>
      </c>
      <c r="C90" s="17"/>
      <c r="D90" s="67"/>
    </row>
    <row r="91" spans="1:4" x14ac:dyDescent="0.25">
      <c r="A91" s="81"/>
      <c r="B91" s="22" t="s">
        <v>73</v>
      </c>
      <c r="C91" s="11"/>
      <c r="D91" s="67"/>
    </row>
    <row r="92" spans="1:4" x14ac:dyDescent="0.25">
      <c r="A92" s="81"/>
      <c r="B92" s="22" t="s">
        <v>74</v>
      </c>
      <c r="C92" s="11"/>
      <c r="D92" s="67"/>
    </row>
    <row r="93" spans="1:4" x14ac:dyDescent="0.25">
      <c r="A93" s="81"/>
      <c r="B93" s="22" t="s">
        <v>147</v>
      </c>
      <c r="C93" s="11"/>
      <c r="D93" s="67"/>
    </row>
    <row r="94" spans="1:4" x14ac:dyDescent="0.25">
      <c r="A94" s="81"/>
      <c r="B94" s="22" t="s">
        <v>77</v>
      </c>
      <c r="C94" s="11"/>
      <c r="D94" s="67"/>
    </row>
    <row r="95" spans="1:4" x14ac:dyDescent="0.25">
      <c r="A95" s="82"/>
      <c r="B95" s="22" t="s">
        <v>78</v>
      </c>
      <c r="C95" s="11"/>
      <c r="D95" s="67"/>
    </row>
    <row r="96" spans="1:4" x14ac:dyDescent="0.25">
      <c r="A96" s="80" t="s">
        <v>80</v>
      </c>
      <c r="B96" s="30" t="s">
        <v>193</v>
      </c>
      <c r="C96" s="12">
        <f>C93*C94*0.3403125</f>
        <v>0</v>
      </c>
      <c r="D96" s="43"/>
    </row>
    <row r="97" spans="1:4" x14ac:dyDescent="0.25">
      <c r="A97" s="83"/>
      <c r="B97" s="58" t="s">
        <v>189</v>
      </c>
      <c r="C97" s="31">
        <f>C93*C94*C92*0.3403125</f>
        <v>0</v>
      </c>
      <c r="D97" s="66"/>
    </row>
    <row r="98" spans="1:4" ht="13.8" thickBot="1" x14ac:dyDescent="0.3">
      <c r="A98" s="84"/>
      <c r="B98" s="23" t="s">
        <v>191</v>
      </c>
      <c r="C98" s="31">
        <f>C96*C91</f>
        <v>0</v>
      </c>
      <c r="D98" s="43"/>
    </row>
    <row r="99" spans="1:4" ht="14.4" thickTop="1" thickBot="1" x14ac:dyDescent="0.3">
      <c r="A99" s="84"/>
      <c r="B99" s="23" t="s">
        <v>192</v>
      </c>
      <c r="C99" s="33">
        <f>C96*C91*C92</f>
        <v>0</v>
      </c>
      <c r="D99" s="66"/>
    </row>
    <row r="100" spans="1:4" ht="13.8" thickTop="1" x14ac:dyDescent="0.25">
      <c r="A100" s="84"/>
      <c r="B100" s="22" t="s">
        <v>2</v>
      </c>
      <c r="C100" s="32">
        <v>0.05</v>
      </c>
      <c r="D100" s="43"/>
    </row>
    <row r="101" spans="1:4" x14ac:dyDescent="0.25">
      <c r="A101" s="84"/>
      <c r="B101" s="22" t="s">
        <v>0</v>
      </c>
      <c r="C101" s="13">
        <v>0.1</v>
      </c>
      <c r="D101" s="43"/>
    </row>
    <row r="102" spans="1:4" x14ac:dyDescent="0.25">
      <c r="A102" s="84"/>
      <c r="B102" s="22" t="s">
        <v>5</v>
      </c>
      <c r="C102" s="12">
        <f>C98*C100*454</f>
        <v>0</v>
      </c>
      <c r="D102" s="42"/>
    </row>
    <row r="103" spans="1:4" x14ac:dyDescent="0.25">
      <c r="A103" s="85"/>
      <c r="B103" s="29" t="s">
        <v>6</v>
      </c>
      <c r="C103" s="12">
        <f>C99*C101*454</f>
        <v>0</v>
      </c>
      <c r="D103" s="42"/>
    </row>
    <row r="104" spans="1:4" x14ac:dyDescent="0.25">
      <c r="A104" s="80" t="s">
        <v>81</v>
      </c>
      <c r="B104" s="27" t="s">
        <v>3</v>
      </c>
      <c r="C104" s="28"/>
      <c r="D104" s="43"/>
    </row>
    <row r="105" spans="1:4" x14ac:dyDescent="0.25">
      <c r="A105" s="81"/>
      <c r="B105" s="22" t="s">
        <v>63</v>
      </c>
      <c r="C105" s="12" t="e">
        <f>(C102/C85)*1000000</f>
        <v>#DIV/0!</v>
      </c>
      <c r="D105" s="43"/>
    </row>
    <row r="106" spans="1:4" x14ac:dyDescent="0.25">
      <c r="A106" s="81"/>
      <c r="B106" s="25" t="s">
        <v>195</v>
      </c>
      <c r="C106" s="14" t="e">
        <f>VLOOKUP(C90,'A.I. LIST'!$B$7:$D$156,2)</f>
        <v>#N/A</v>
      </c>
      <c r="D106" s="43"/>
    </row>
    <row r="107" spans="1:4" ht="13.8" thickBot="1" x14ac:dyDescent="0.3">
      <c r="A107" s="81"/>
      <c r="B107" s="22" t="s">
        <v>1</v>
      </c>
      <c r="C107" s="31" t="e">
        <f>C105/C106*100</f>
        <v>#DIV/0!</v>
      </c>
      <c r="D107" s="43"/>
    </row>
    <row r="108" spans="1:4" ht="14.4" thickTop="1" thickBot="1" x14ac:dyDescent="0.3">
      <c r="A108" s="81"/>
      <c r="B108" s="25" t="s">
        <v>7</v>
      </c>
      <c r="C108" s="35" t="e">
        <f>IF(C107&gt;100, "EXCEEDS STANDARD", "OK")</f>
        <v>#DIV/0!</v>
      </c>
      <c r="D108" s="66"/>
    </row>
    <row r="109" spans="1:4" ht="13.8" thickTop="1" x14ac:dyDescent="0.25">
      <c r="A109" s="81"/>
      <c r="B109" s="26" t="s">
        <v>4</v>
      </c>
      <c r="C109" s="34"/>
      <c r="D109" s="43"/>
    </row>
    <row r="110" spans="1:4" x14ac:dyDescent="0.25">
      <c r="A110" s="81"/>
      <c r="B110" s="22" t="s">
        <v>63</v>
      </c>
      <c r="C110" s="12" t="e">
        <f>(C103/C86)*1000000</f>
        <v>#DIV/0!</v>
      </c>
      <c r="D110" s="43"/>
    </row>
    <row r="111" spans="1:4" x14ac:dyDescent="0.25">
      <c r="A111" s="81"/>
      <c r="B111" s="25" t="s">
        <v>198</v>
      </c>
      <c r="C111" s="14" t="e">
        <f>VLOOKUP(C90,'A.I. LIST'!$B$7:$D$156,3)</f>
        <v>#N/A</v>
      </c>
      <c r="D111" s="43"/>
    </row>
    <row r="112" spans="1:4" ht="13.8" thickBot="1" x14ac:dyDescent="0.3">
      <c r="A112" s="81"/>
      <c r="B112" s="22" t="s">
        <v>1</v>
      </c>
      <c r="C112" s="31" t="e">
        <f>C110/C111*100</f>
        <v>#DIV/0!</v>
      </c>
      <c r="D112" s="43"/>
    </row>
    <row r="113" spans="1:4" ht="14.4" thickTop="1" thickBot="1" x14ac:dyDescent="0.3">
      <c r="A113" s="82"/>
      <c r="B113" s="36" t="s">
        <v>7</v>
      </c>
      <c r="C113" s="35" t="e">
        <f>IF(C112&gt;100, "EXCEEDS STANDARD", "OK")</f>
        <v>#DIV/0!</v>
      </c>
      <c r="D113" s="66"/>
    </row>
    <row r="114" spans="1:4" ht="14.4" thickTop="1" thickBot="1" x14ac:dyDescent="0.3">
      <c r="A114" s="18"/>
      <c r="B114" s="24" t="s">
        <v>196</v>
      </c>
      <c r="C114" s="59" t="s">
        <v>194</v>
      </c>
      <c r="D114" s="68"/>
    </row>
    <row r="115" spans="1:4" ht="13.8" thickTop="1" x14ac:dyDescent="0.25">
      <c r="A115" s="37" t="s">
        <v>65</v>
      </c>
      <c r="B115" s="86"/>
      <c r="C115" s="87"/>
      <c r="D115" s="88"/>
    </row>
    <row r="116" spans="1:4" ht="13.8" thickBot="1" x14ac:dyDescent="0.3">
      <c r="A116" s="38"/>
      <c r="B116" s="89"/>
      <c r="C116" s="90"/>
      <c r="D116" s="91"/>
    </row>
    <row r="117" spans="1:4" ht="42" customHeight="1" thickTop="1" thickBot="1" x14ac:dyDescent="0.3">
      <c r="A117" s="61"/>
      <c r="B117" s="62"/>
      <c r="C117" s="62"/>
      <c r="D117" s="71"/>
    </row>
    <row r="118" spans="1:4" ht="15.6" thickTop="1" x14ac:dyDescent="0.25">
      <c r="A118" s="63">
        <v>4</v>
      </c>
      <c r="B118" s="92" t="s">
        <v>82</v>
      </c>
      <c r="C118" s="92"/>
      <c r="D118" s="93"/>
    </row>
    <row r="119" spans="1:4" x14ac:dyDescent="0.25">
      <c r="A119" s="18"/>
      <c r="B119" s="94" t="s">
        <v>67</v>
      </c>
      <c r="C119" s="95"/>
      <c r="D119" s="96"/>
    </row>
    <row r="120" spans="1:4" x14ac:dyDescent="0.25">
      <c r="A120" s="80" t="s">
        <v>79</v>
      </c>
      <c r="B120" s="30" t="s">
        <v>10</v>
      </c>
      <c r="C120" s="50"/>
      <c r="D120" s="70" t="s">
        <v>66</v>
      </c>
    </row>
    <row r="121" spans="1:4" x14ac:dyDescent="0.25">
      <c r="A121" s="81"/>
      <c r="B121" s="25" t="s">
        <v>71</v>
      </c>
      <c r="C121" s="15"/>
      <c r="D121" s="42"/>
    </row>
    <row r="122" spans="1:4" x14ac:dyDescent="0.25">
      <c r="A122" s="81"/>
      <c r="B122" s="25" t="s">
        <v>197</v>
      </c>
      <c r="C122" s="15"/>
      <c r="D122" s="42"/>
    </row>
    <row r="123" spans="1:4" x14ac:dyDescent="0.25">
      <c r="A123" s="81"/>
      <c r="B123" s="22" t="s">
        <v>83</v>
      </c>
      <c r="C123" s="19"/>
      <c r="D123" s="69"/>
    </row>
    <row r="124" spans="1:4" x14ac:dyDescent="0.25">
      <c r="A124" s="81"/>
      <c r="B124" s="22" t="s">
        <v>75</v>
      </c>
      <c r="C124" s="10"/>
      <c r="D124" s="67"/>
    </row>
    <row r="125" spans="1:4" x14ac:dyDescent="0.25">
      <c r="A125" s="81"/>
      <c r="B125" s="22" t="s">
        <v>76</v>
      </c>
      <c r="C125" s="10"/>
      <c r="D125" s="67"/>
    </row>
    <row r="126" spans="1:4" x14ac:dyDescent="0.25">
      <c r="A126" s="81"/>
      <c r="B126" s="22" t="s">
        <v>64</v>
      </c>
      <c r="C126" s="16"/>
      <c r="D126" s="67"/>
    </row>
    <row r="127" spans="1:4" ht="26.4" x14ac:dyDescent="0.25">
      <c r="A127" s="81"/>
      <c r="B127" s="23" t="s">
        <v>190</v>
      </c>
      <c r="C127" s="40"/>
      <c r="D127" s="67"/>
    </row>
    <row r="128" spans="1:4" x14ac:dyDescent="0.25">
      <c r="A128" s="81"/>
      <c r="B128" s="22" t="s">
        <v>72</v>
      </c>
      <c r="C128" s="16"/>
      <c r="D128" s="67"/>
    </row>
    <row r="129" spans="1:4" x14ac:dyDescent="0.25">
      <c r="A129" s="81"/>
      <c r="B129" s="22" t="s">
        <v>16</v>
      </c>
      <c r="C129" s="17"/>
      <c r="D129" s="67"/>
    </row>
    <row r="130" spans="1:4" x14ac:dyDescent="0.25">
      <c r="A130" s="81"/>
      <c r="B130" s="22" t="s">
        <v>73</v>
      </c>
      <c r="C130" s="11"/>
      <c r="D130" s="67"/>
    </row>
    <row r="131" spans="1:4" x14ac:dyDescent="0.25">
      <c r="A131" s="81"/>
      <c r="B131" s="22" t="s">
        <v>74</v>
      </c>
      <c r="C131" s="11"/>
      <c r="D131" s="67"/>
    </row>
    <row r="132" spans="1:4" x14ac:dyDescent="0.25">
      <c r="A132" s="81"/>
      <c r="B132" s="22" t="s">
        <v>147</v>
      </c>
      <c r="C132" s="11"/>
      <c r="D132" s="67"/>
    </row>
    <row r="133" spans="1:4" x14ac:dyDescent="0.25">
      <c r="A133" s="81"/>
      <c r="B133" s="22" t="s">
        <v>77</v>
      </c>
      <c r="C133" s="11"/>
      <c r="D133" s="67"/>
    </row>
    <row r="134" spans="1:4" x14ac:dyDescent="0.25">
      <c r="A134" s="82"/>
      <c r="B134" s="22" t="s">
        <v>78</v>
      </c>
      <c r="C134" s="11"/>
      <c r="D134" s="67"/>
    </row>
    <row r="135" spans="1:4" x14ac:dyDescent="0.25">
      <c r="A135" s="80" t="s">
        <v>80</v>
      </c>
      <c r="B135" s="30" t="s">
        <v>193</v>
      </c>
      <c r="C135" s="12">
        <f>C132*C133*0.3403125</f>
        <v>0</v>
      </c>
      <c r="D135" s="43"/>
    </row>
    <row r="136" spans="1:4" x14ac:dyDescent="0.25">
      <c r="A136" s="83"/>
      <c r="B136" s="58" t="s">
        <v>189</v>
      </c>
      <c r="C136" s="31">
        <f>C132*C133*C131*0.3403125</f>
        <v>0</v>
      </c>
      <c r="D136" s="66"/>
    </row>
    <row r="137" spans="1:4" ht="13.8" thickBot="1" x14ac:dyDescent="0.3">
      <c r="A137" s="84"/>
      <c r="B137" s="23" t="s">
        <v>191</v>
      </c>
      <c r="C137" s="31">
        <f>C135*C130</f>
        <v>0</v>
      </c>
      <c r="D137" s="43"/>
    </row>
    <row r="138" spans="1:4" ht="14.4" thickTop="1" thickBot="1" x14ac:dyDescent="0.3">
      <c r="A138" s="84"/>
      <c r="B138" s="23" t="s">
        <v>192</v>
      </c>
      <c r="C138" s="33">
        <f>C135*C130*C131</f>
        <v>0</v>
      </c>
      <c r="D138" s="66"/>
    </row>
    <row r="139" spans="1:4" ht="13.8" thickTop="1" x14ac:dyDescent="0.25">
      <c r="A139" s="84"/>
      <c r="B139" s="22" t="s">
        <v>2</v>
      </c>
      <c r="C139" s="32">
        <v>0.05</v>
      </c>
      <c r="D139" s="43"/>
    </row>
    <row r="140" spans="1:4" x14ac:dyDescent="0.25">
      <c r="A140" s="84"/>
      <c r="B140" s="22" t="s">
        <v>0</v>
      </c>
      <c r="C140" s="13">
        <v>0.1</v>
      </c>
      <c r="D140" s="43"/>
    </row>
    <row r="141" spans="1:4" x14ac:dyDescent="0.25">
      <c r="A141" s="84"/>
      <c r="B141" s="22" t="s">
        <v>5</v>
      </c>
      <c r="C141" s="12">
        <f>C137*C139*454</f>
        <v>0</v>
      </c>
      <c r="D141" s="42"/>
    </row>
    <row r="142" spans="1:4" x14ac:dyDescent="0.25">
      <c r="A142" s="85"/>
      <c r="B142" s="29" t="s">
        <v>6</v>
      </c>
      <c r="C142" s="12">
        <f>C138*C140*454</f>
        <v>0</v>
      </c>
      <c r="D142" s="42"/>
    </row>
    <row r="143" spans="1:4" x14ac:dyDescent="0.25">
      <c r="A143" s="80" t="s">
        <v>81</v>
      </c>
      <c r="B143" s="27" t="s">
        <v>3</v>
      </c>
      <c r="C143" s="28"/>
      <c r="D143" s="43"/>
    </row>
    <row r="144" spans="1:4" x14ac:dyDescent="0.25">
      <c r="A144" s="81"/>
      <c r="B144" s="22" t="s">
        <v>63</v>
      </c>
      <c r="C144" s="12" t="e">
        <f>(C141/C124)*1000000</f>
        <v>#DIV/0!</v>
      </c>
      <c r="D144" s="43"/>
    </row>
    <row r="145" spans="1:4" x14ac:dyDescent="0.25">
      <c r="A145" s="81"/>
      <c r="B145" s="25" t="s">
        <v>195</v>
      </c>
      <c r="C145" s="14" t="e">
        <f>VLOOKUP(C129,'A.I. LIST'!$B$7:$D$156,2)</f>
        <v>#N/A</v>
      </c>
      <c r="D145" s="43"/>
    </row>
    <row r="146" spans="1:4" ht="13.8" thickBot="1" x14ac:dyDescent="0.3">
      <c r="A146" s="81"/>
      <c r="B146" s="22" t="s">
        <v>1</v>
      </c>
      <c r="C146" s="31" t="e">
        <f>C144/C145*100</f>
        <v>#DIV/0!</v>
      </c>
      <c r="D146" s="43"/>
    </row>
    <row r="147" spans="1:4" ht="14.4" thickTop="1" thickBot="1" x14ac:dyDescent="0.3">
      <c r="A147" s="81"/>
      <c r="B147" s="25" t="s">
        <v>7</v>
      </c>
      <c r="C147" s="35" t="e">
        <f>IF(C146&gt;100, "EXCEEDS STANDARD", "OK")</f>
        <v>#DIV/0!</v>
      </c>
      <c r="D147" s="66"/>
    </row>
    <row r="148" spans="1:4" ht="13.8" thickTop="1" x14ac:dyDescent="0.25">
      <c r="A148" s="81"/>
      <c r="B148" s="26" t="s">
        <v>4</v>
      </c>
      <c r="C148" s="34"/>
      <c r="D148" s="43"/>
    </row>
    <row r="149" spans="1:4" x14ac:dyDescent="0.25">
      <c r="A149" s="81"/>
      <c r="B149" s="22" t="s">
        <v>63</v>
      </c>
      <c r="C149" s="12" t="e">
        <f>(C142/C125)*1000000</f>
        <v>#DIV/0!</v>
      </c>
      <c r="D149" s="43"/>
    </row>
    <row r="150" spans="1:4" x14ac:dyDescent="0.25">
      <c r="A150" s="81"/>
      <c r="B150" s="25" t="s">
        <v>198</v>
      </c>
      <c r="C150" s="14" t="e">
        <f>VLOOKUP(C129,'A.I. LIST'!$B$7:$D$156,3)</f>
        <v>#N/A</v>
      </c>
      <c r="D150" s="43"/>
    </row>
    <row r="151" spans="1:4" ht="13.8" thickBot="1" x14ac:dyDescent="0.3">
      <c r="A151" s="81"/>
      <c r="B151" s="22" t="s">
        <v>1</v>
      </c>
      <c r="C151" s="31" t="e">
        <f>C149/C150*100</f>
        <v>#DIV/0!</v>
      </c>
      <c r="D151" s="43"/>
    </row>
    <row r="152" spans="1:4" ht="14.4" thickTop="1" thickBot="1" x14ac:dyDescent="0.3">
      <c r="A152" s="82"/>
      <c r="B152" s="36" t="s">
        <v>7</v>
      </c>
      <c r="C152" s="35" t="e">
        <f>IF(C151&gt;100, "EXCEEDS STANDARD", "OK")</f>
        <v>#DIV/0!</v>
      </c>
      <c r="D152" s="66"/>
    </row>
    <row r="153" spans="1:4" ht="14.4" thickTop="1" thickBot="1" x14ac:dyDescent="0.3">
      <c r="A153" s="18"/>
      <c r="B153" s="24" t="s">
        <v>196</v>
      </c>
      <c r="C153" s="59" t="s">
        <v>194</v>
      </c>
      <c r="D153" s="68"/>
    </row>
    <row r="154" spans="1:4" ht="13.8" thickTop="1" x14ac:dyDescent="0.25">
      <c r="A154" s="37" t="s">
        <v>65</v>
      </c>
      <c r="B154" s="86"/>
      <c r="C154" s="87"/>
      <c r="D154" s="88"/>
    </row>
    <row r="155" spans="1:4" ht="13.8" thickBot="1" x14ac:dyDescent="0.3">
      <c r="A155" s="38"/>
      <c r="B155" s="89"/>
      <c r="C155" s="90"/>
      <c r="D155" s="91"/>
    </row>
    <row r="156" spans="1:4" ht="40.799999999999997" customHeight="1" thickTop="1" thickBot="1" x14ac:dyDescent="0.3">
      <c r="A156" s="61"/>
      <c r="B156" s="62"/>
      <c r="C156" s="62"/>
      <c r="D156" s="71"/>
    </row>
    <row r="157" spans="1:4" ht="15.6" thickTop="1" x14ac:dyDescent="0.25">
      <c r="A157" s="63">
        <v>5</v>
      </c>
      <c r="B157" s="92" t="s">
        <v>82</v>
      </c>
      <c r="C157" s="92"/>
      <c r="D157" s="93"/>
    </row>
    <row r="158" spans="1:4" x14ac:dyDescent="0.25">
      <c r="A158" s="18"/>
      <c r="B158" s="94" t="s">
        <v>67</v>
      </c>
      <c r="C158" s="95"/>
      <c r="D158" s="96"/>
    </row>
    <row r="159" spans="1:4" x14ac:dyDescent="0.25">
      <c r="A159" s="80" t="s">
        <v>79</v>
      </c>
      <c r="B159" s="30" t="s">
        <v>10</v>
      </c>
      <c r="C159" s="50"/>
      <c r="D159" s="70" t="s">
        <v>66</v>
      </c>
    </row>
    <row r="160" spans="1:4" x14ac:dyDescent="0.25">
      <c r="A160" s="81"/>
      <c r="B160" s="25" t="s">
        <v>71</v>
      </c>
      <c r="C160" s="15"/>
      <c r="D160" s="42"/>
    </row>
    <row r="161" spans="1:4" x14ac:dyDescent="0.25">
      <c r="A161" s="81"/>
      <c r="B161" s="25" t="s">
        <v>197</v>
      </c>
      <c r="C161" s="15"/>
      <c r="D161" s="42"/>
    </row>
    <row r="162" spans="1:4" x14ac:dyDescent="0.25">
      <c r="A162" s="81"/>
      <c r="B162" s="22" t="s">
        <v>83</v>
      </c>
      <c r="C162" s="19"/>
      <c r="D162" s="69"/>
    </row>
    <row r="163" spans="1:4" x14ac:dyDescent="0.25">
      <c r="A163" s="81"/>
      <c r="B163" s="22" t="s">
        <v>75</v>
      </c>
      <c r="C163" s="10"/>
      <c r="D163" s="67"/>
    </row>
    <row r="164" spans="1:4" x14ac:dyDescent="0.25">
      <c r="A164" s="81"/>
      <c r="B164" s="22" t="s">
        <v>76</v>
      </c>
      <c r="C164" s="10"/>
      <c r="D164" s="67"/>
    </row>
    <row r="165" spans="1:4" x14ac:dyDescent="0.25">
      <c r="A165" s="81"/>
      <c r="B165" s="22" t="s">
        <v>64</v>
      </c>
      <c r="C165" s="16"/>
      <c r="D165" s="67"/>
    </row>
    <row r="166" spans="1:4" ht="26.4" x14ac:dyDescent="0.25">
      <c r="A166" s="81"/>
      <c r="B166" s="23" t="s">
        <v>190</v>
      </c>
      <c r="C166" s="40"/>
      <c r="D166" s="67"/>
    </row>
    <row r="167" spans="1:4" x14ac:dyDescent="0.25">
      <c r="A167" s="81"/>
      <c r="B167" s="22" t="s">
        <v>72</v>
      </c>
      <c r="C167" s="16"/>
      <c r="D167" s="67"/>
    </row>
    <row r="168" spans="1:4" x14ac:dyDescent="0.25">
      <c r="A168" s="81"/>
      <c r="B168" s="22" t="s">
        <v>16</v>
      </c>
      <c r="C168" s="17"/>
      <c r="D168" s="67"/>
    </row>
    <row r="169" spans="1:4" x14ac:dyDescent="0.25">
      <c r="A169" s="81"/>
      <c r="B169" s="22" t="s">
        <v>73</v>
      </c>
      <c r="C169" s="11"/>
      <c r="D169" s="67"/>
    </row>
    <row r="170" spans="1:4" x14ac:dyDescent="0.25">
      <c r="A170" s="81"/>
      <c r="B170" s="22" t="s">
        <v>74</v>
      </c>
      <c r="C170" s="11"/>
      <c r="D170" s="67"/>
    </row>
    <row r="171" spans="1:4" x14ac:dyDescent="0.25">
      <c r="A171" s="81"/>
      <c r="B171" s="22" t="s">
        <v>147</v>
      </c>
      <c r="C171" s="11"/>
      <c r="D171" s="67"/>
    </row>
    <row r="172" spans="1:4" x14ac:dyDescent="0.25">
      <c r="A172" s="81"/>
      <c r="B172" s="22" t="s">
        <v>77</v>
      </c>
      <c r="C172" s="11"/>
      <c r="D172" s="67"/>
    </row>
    <row r="173" spans="1:4" x14ac:dyDescent="0.25">
      <c r="A173" s="82"/>
      <c r="B173" s="22" t="s">
        <v>78</v>
      </c>
      <c r="C173" s="11"/>
      <c r="D173" s="67"/>
    </row>
    <row r="174" spans="1:4" x14ac:dyDescent="0.25">
      <c r="A174" s="80" t="s">
        <v>80</v>
      </c>
      <c r="B174" s="30" t="s">
        <v>193</v>
      </c>
      <c r="C174" s="12">
        <f>C171*C172*0.3403125</f>
        <v>0</v>
      </c>
      <c r="D174" s="43"/>
    </row>
    <row r="175" spans="1:4" x14ac:dyDescent="0.25">
      <c r="A175" s="83"/>
      <c r="B175" s="58" t="s">
        <v>189</v>
      </c>
      <c r="C175" s="31">
        <f>C171*C172*C170*0.3403125</f>
        <v>0</v>
      </c>
      <c r="D175" s="66"/>
    </row>
    <row r="176" spans="1:4" ht="13.8" thickBot="1" x14ac:dyDescent="0.3">
      <c r="A176" s="84"/>
      <c r="B176" s="23" t="s">
        <v>191</v>
      </c>
      <c r="C176" s="31">
        <f>C174*C169</f>
        <v>0</v>
      </c>
      <c r="D176" s="43"/>
    </row>
    <row r="177" spans="1:4" ht="14.4" thickTop="1" thickBot="1" x14ac:dyDescent="0.3">
      <c r="A177" s="84"/>
      <c r="B177" s="23" t="s">
        <v>192</v>
      </c>
      <c r="C177" s="33">
        <f>C174*C169*C170</f>
        <v>0</v>
      </c>
      <c r="D177" s="66"/>
    </row>
    <row r="178" spans="1:4" ht="13.8" thickTop="1" x14ac:dyDescent="0.25">
      <c r="A178" s="84"/>
      <c r="B178" s="22" t="s">
        <v>2</v>
      </c>
      <c r="C178" s="32">
        <v>0.05</v>
      </c>
      <c r="D178" s="43"/>
    </row>
    <row r="179" spans="1:4" x14ac:dyDescent="0.25">
      <c r="A179" s="84"/>
      <c r="B179" s="22" t="s">
        <v>0</v>
      </c>
      <c r="C179" s="13">
        <v>0.1</v>
      </c>
      <c r="D179" s="43"/>
    </row>
    <row r="180" spans="1:4" x14ac:dyDescent="0.25">
      <c r="A180" s="84"/>
      <c r="B180" s="22" t="s">
        <v>5</v>
      </c>
      <c r="C180" s="12">
        <f>C176*C178*454</f>
        <v>0</v>
      </c>
      <c r="D180" s="42"/>
    </row>
    <row r="181" spans="1:4" x14ac:dyDescent="0.25">
      <c r="A181" s="85"/>
      <c r="B181" s="29" t="s">
        <v>6</v>
      </c>
      <c r="C181" s="12">
        <f>C177*C179*454</f>
        <v>0</v>
      </c>
      <c r="D181" s="42"/>
    </row>
    <row r="182" spans="1:4" x14ac:dyDescent="0.25">
      <c r="A182" s="80" t="s">
        <v>81</v>
      </c>
      <c r="B182" s="27" t="s">
        <v>3</v>
      </c>
      <c r="C182" s="28"/>
      <c r="D182" s="43"/>
    </row>
    <row r="183" spans="1:4" x14ac:dyDescent="0.25">
      <c r="A183" s="81"/>
      <c r="B183" s="22" t="s">
        <v>63</v>
      </c>
      <c r="C183" s="12" t="e">
        <f>(C180/C163)*1000000</f>
        <v>#DIV/0!</v>
      </c>
      <c r="D183" s="43"/>
    </row>
    <row r="184" spans="1:4" x14ac:dyDescent="0.25">
      <c r="A184" s="81"/>
      <c r="B184" s="25" t="s">
        <v>195</v>
      </c>
      <c r="C184" s="14" t="e">
        <f>VLOOKUP(C168,'A.I. LIST'!$B$7:$D$156,2)</f>
        <v>#N/A</v>
      </c>
      <c r="D184" s="43"/>
    </row>
    <row r="185" spans="1:4" ht="13.8" thickBot="1" x14ac:dyDescent="0.3">
      <c r="A185" s="81"/>
      <c r="B185" s="22" t="s">
        <v>1</v>
      </c>
      <c r="C185" s="31" t="e">
        <f>C183/C184*100</f>
        <v>#DIV/0!</v>
      </c>
      <c r="D185" s="43"/>
    </row>
    <row r="186" spans="1:4" ht="14.4" thickTop="1" thickBot="1" x14ac:dyDescent="0.3">
      <c r="A186" s="81"/>
      <c r="B186" s="25" t="s">
        <v>7</v>
      </c>
      <c r="C186" s="35" t="e">
        <f>IF(C185&gt;100, "EXCEEDS STANDARD", "OK")</f>
        <v>#DIV/0!</v>
      </c>
      <c r="D186" s="66"/>
    </row>
    <row r="187" spans="1:4" ht="13.8" thickTop="1" x14ac:dyDescent="0.25">
      <c r="A187" s="81"/>
      <c r="B187" s="26" t="s">
        <v>4</v>
      </c>
      <c r="C187" s="34"/>
      <c r="D187" s="43"/>
    </row>
    <row r="188" spans="1:4" x14ac:dyDescent="0.25">
      <c r="A188" s="81"/>
      <c r="B188" s="22" t="s">
        <v>63</v>
      </c>
      <c r="C188" s="12" t="e">
        <f>(C181/C164)*1000000</f>
        <v>#DIV/0!</v>
      </c>
      <c r="D188" s="43"/>
    </row>
    <row r="189" spans="1:4" x14ac:dyDescent="0.25">
      <c r="A189" s="81"/>
      <c r="B189" s="25" t="s">
        <v>198</v>
      </c>
      <c r="C189" s="14" t="e">
        <f>VLOOKUP(C168,'A.I. LIST'!$B$7:$D$156,3)</f>
        <v>#N/A</v>
      </c>
      <c r="D189" s="43"/>
    </row>
    <row r="190" spans="1:4" ht="13.8" thickBot="1" x14ac:dyDescent="0.3">
      <c r="A190" s="81"/>
      <c r="B190" s="22" t="s">
        <v>1</v>
      </c>
      <c r="C190" s="31" t="e">
        <f>C188/C189*100</f>
        <v>#DIV/0!</v>
      </c>
      <c r="D190" s="43"/>
    </row>
    <row r="191" spans="1:4" ht="14.4" thickTop="1" thickBot="1" x14ac:dyDescent="0.3">
      <c r="A191" s="82"/>
      <c r="B191" s="36" t="s">
        <v>7</v>
      </c>
      <c r="C191" s="35" t="e">
        <f>IF(C190&gt;100, "EXCEEDS STANDARD", "OK")</f>
        <v>#DIV/0!</v>
      </c>
      <c r="D191" s="66"/>
    </row>
    <row r="192" spans="1:4" ht="14.4" thickTop="1" thickBot="1" x14ac:dyDescent="0.3">
      <c r="A192" s="18"/>
      <c r="B192" s="24" t="s">
        <v>196</v>
      </c>
      <c r="C192" s="59" t="s">
        <v>194</v>
      </c>
      <c r="D192" s="68"/>
    </row>
    <row r="193" spans="1:4" ht="13.8" thickTop="1" x14ac:dyDescent="0.25">
      <c r="A193" s="37" t="s">
        <v>65</v>
      </c>
      <c r="B193" s="86"/>
      <c r="C193" s="87"/>
      <c r="D193" s="88"/>
    </row>
    <row r="194" spans="1:4" ht="13.8" thickBot="1" x14ac:dyDescent="0.3">
      <c r="A194" s="38"/>
      <c r="B194" s="89"/>
      <c r="C194" s="90"/>
      <c r="D194" s="91"/>
    </row>
    <row r="195" spans="1:4" ht="14.4" thickTop="1" x14ac:dyDescent="0.25">
      <c r="A195" s="18"/>
      <c r="B195" s="60"/>
      <c r="C195" s="60"/>
      <c r="D195" s="72"/>
    </row>
  </sheetData>
  <sheetProtection algorithmName="SHA-512" hashValue="9osHjTMAg07JdNXdC2TcdgzMjLqagTcZLeDLnLQQpEYcPkmQe+vWUj23ZT5KI1Cwd5X24cbqD0dC1nZKrWz96g==" saltValue="gqXN+P6wghgtPgrpvvO84A==" spinCount="100000" sheet="1" selectLockedCells="1"/>
  <protectedRanges>
    <protectedRange sqref="C159:C173 C42:C56 C81:C95 C120:C134 C3:C17" name="DataEntry"/>
  </protectedRanges>
  <dataConsolidate/>
  <mergeCells count="31">
    <mergeCell ref="B1:D1"/>
    <mergeCell ref="A39:D39"/>
    <mergeCell ref="B37:D38"/>
    <mergeCell ref="B2:D2"/>
    <mergeCell ref="A3:A17"/>
    <mergeCell ref="A18:A25"/>
    <mergeCell ref="A26:A35"/>
    <mergeCell ref="B40:D40"/>
    <mergeCell ref="B41:D41"/>
    <mergeCell ref="A42:A56"/>
    <mergeCell ref="A57:A64"/>
    <mergeCell ref="A65:A74"/>
    <mergeCell ref="B76:D77"/>
    <mergeCell ref="B79:D79"/>
    <mergeCell ref="B80:D80"/>
    <mergeCell ref="A81:A95"/>
    <mergeCell ref="A96:A103"/>
    <mergeCell ref="A104:A113"/>
    <mergeCell ref="B115:D116"/>
    <mergeCell ref="B118:D118"/>
    <mergeCell ref="B119:D119"/>
    <mergeCell ref="A120:A134"/>
    <mergeCell ref="A159:A173"/>
    <mergeCell ref="A174:A181"/>
    <mergeCell ref="A182:A191"/>
    <mergeCell ref="B193:D194"/>
    <mergeCell ref="A135:A142"/>
    <mergeCell ref="A143:A152"/>
    <mergeCell ref="B154:D155"/>
    <mergeCell ref="B157:D157"/>
    <mergeCell ref="B158:D158"/>
  </mergeCells>
  <phoneticPr fontId="1" type="noConversion"/>
  <dataValidations xWindow="671" yWindow="571" count="1">
    <dataValidation type="list" errorStyle="warning" showInputMessage="1" showErrorMessage="1" errorTitle="Bogey!" error="Please select a product from the list." promptTitle="Drop-down List:" prompt="Select the Active Ingredient from the drop-down menu by clicking on the arrow to the right and scrolling down - result will fill in appropriate MAC and HAL below if they exist." sqref="C168 C51 C90 C129 C12" xr:uid="{00000000-0002-0000-0100-000000000000}">
      <formula1>ProductName</formula1>
    </dataValidation>
  </dataValidations>
  <pageMargins left="0.7" right="0.7" top="0.75" bottom="0.75" header="0.3" footer="0.3"/>
  <pageSetup orientation="landscape" r:id="rId1"/>
  <headerFooter alignWithMargins="0">
    <oddHeader>&amp;CPage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235"/>
  <sheetViews>
    <sheetView showGridLines="0" zoomScaleNormal="100" zoomScaleSheetLayoutView="100" workbookViewId="0">
      <selection activeCell="C3" sqref="C3"/>
    </sheetView>
  </sheetViews>
  <sheetFormatPr defaultRowHeight="13.2" x14ac:dyDescent="0.25"/>
  <cols>
    <col min="1" max="1" width="11.33203125" customWidth="1"/>
    <col min="2" max="2" width="46.109375" customWidth="1"/>
    <col min="3" max="3" width="29.6640625" customWidth="1"/>
    <col min="4" max="4" width="22.33203125" style="21" customWidth="1"/>
  </cols>
  <sheetData>
    <row r="1" spans="1:4" ht="15.6" thickTop="1" x14ac:dyDescent="0.25">
      <c r="A1" s="64">
        <v>1</v>
      </c>
      <c r="B1" s="92" t="s">
        <v>84</v>
      </c>
      <c r="C1" s="92"/>
      <c r="D1" s="93"/>
    </row>
    <row r="2" spans="1:4" x14ac:dyDescent="0.25">
      <c r="A2" s="18"/>
      <c r="B2" s="94" t="s">
        <v>67</v>
      </c>
      <c r="C2" s="95"/>
      <c r="D2" s="96"/>
    </row>
    <row r="3" spans="1:4" x14ac:dyDescent="0.25">
      <c r="A3" s="80" t="s">
        <v>79</v>
      </c>
      <c r="B3" s="30" t="s">
        <v>10</v>
      </c>
      <c r="C3" s="41"/>
      <c r="D3" s="65" t="s">
        <v>66</v>
      </c>
    </row>
    <row r="4" spans="1:4" x14ac:dyDescent="0.25">
      <c r="A4" s="81"/>
      <c r="B4" s="25" t="s">
        <v>71</v>
      </c>
      <c r="C4" s="15"/>
      <c r="D4" s="73"/>
    </row>
    <row r="5" spans="1:4" x14ac:dyDescent="0.25">
      <c r="A5" s="81"/>
      <c r="B5" s="25" t="s">
        <v>197</v>
      </c>
      <c r="C5" s="15"/>
      <c r="D5" s="73"/>
    </row>
    <row r="6" spans="1:4" x14ac:dyDescent="0.25">
      <c r="A6" s="81"/>
      <c r="B6" s="22" t="s">
        <v>83</v>
      </c>
      <c r="C6" s="19"/>
      <c r="D6" s="74"/>
    </row>
    <row r="7" spans="1:4" x14ac:dyDescent="0.25">
      <c r="A7" s="81"/>
      <c r="B7" s="22" t="s">
        <v>75</v>
      </c>
      <c r="C7" s="10"/>
      <c r="D7" s="75"/>
    </row>
    <row r="8" spans="1:4" x14ac:dyDescent="0.25">
      <c r="A8" s="81"/>
      <c r="B8" s="22" t="s">
        <v>76</v>
      </c>
      <c r="C8" s="10"/>
      <c r="D8" s="75"/>
    </row>
    <row r="9" spans="1:4" x14ac:dyDescent="0.25">
      <c r="A9" s="81"/>
      <c r="B9" s="22" t="s">
        <v>64</v>
      </c>
      <c r="C9" s="16"/>
      <c r="D9" s="75"/>
    </row>
    <row r="10" spans="1:4" ht="26.4" x14ac:dyDescent="0.25">
      <c r="A10" s="81"/>
      <c r="B10" s="23" t="s">
        <v>190</v>
      </c>
      <c r="C10" s="40"/>
      <c r="D10" s="75"/>
    </row>
    <row r="11" spans="1:4" x14ac:dyDescent="0.25">
      <c r="A11" s="81"/>
      <c r="B11" s="22" t="s">
        <v>72</v>
      </c>
      <c r="C11" s="16"/>
      <c r="D11" s="75"/>
    </row>
    <row r="12" spans="1:4" x14ac:dyDescent="0.25">
      <c r="A12" s="81"/>
      <c r="B12" s="22" t="s">
        <v>16</v>
      </c>
      <c r="C12" s="17"/>
      <c r="D12" s="75"/>
    </row>
    <row r="13" spans="1:4" x14ac:dyDescent="0.25">
      <c r="A13" s="81"/>
      <c r="B13" s="22" t="s">
        <v>73</v>
      </c>
      <c r="C13" s="11"/>
      <c r="D13" s="75"/>
    </row>
    <row r="14" spans="1:4" x14ac:dyDescent="0.25">
      <c r="A14" s="81"/>
      <c r="B14" s="22" t="s">
        <v>74</v>
      </c>
      <c r="C14" s="11"/>
      <c r="D14" s="75"/>
    </row>
    <row r="15" spans="1:4" x14ac:dyDescent="0.25">
      <c r="A15" s="81"/>
      <c r="B15" s="22" t="s">
        <v>147</v>
      </c>
      <c r="C15" s="11"/>
      <c r="D15" s="75"/>
    </row>
    <row r="16" spans="1:4" x14ac:dyDescent="0.25">
      <c r="A16" s="81"/>
      <c r="B16" s="22" t="s">
        <v>85</v>
      </c>
      <c r="C16" s="39"/>
      <c r="D16" s="75"/>
    </row>
    <row r="17" spans="1:4" x14ac:dyDescent="0.25">
      <c r="A17" s="82"/>
      <c r="B17" s="22" t="s">
        <v>78</v>
      </c>
      <c r="C17" s="11"/>
      <c r="D17" s="75"/>
    </row>
    <row r="18" spans="1:4" x14ac:dyDescent="0.25">
      <c r="A18" s="80" t="s">
        <v>80</v>
      </c>
      <c r="B18" s="30" t="s">
        <v>193</v>
      </c>
      <c r="C18" s="12">
        <f>C15*2.7225*C16</f>
        <v>0</v>
      </c>
      <c r="D18" s="76"/>
    </row>
    <row r="19" spans="1:4" x14ac:dyDescent="0.25">
      <c r="A19" s="83"/>
      <c r="B19" s="58" t="s">
        <v>189</v>
      </c>
      <c r="C19" s="31">
        <f>C18*C14</f>
        <v>0</v>
      </c>
      <c r="D19" s="77"/>
    </row>
    <row r="20" spans="1:4" ht="13.8" thickBot="1" x14ac:dyDescent="0.3">
      <c r="A20" s="84"/>
      <c r="B20" s="23" t="s">
        <v>69</v>
      </c>
      <c r="C20" s="31">
        <f>C18*C13</f>
        <v>0</v>
      </c>
      <c r="D20" s="76"/>
    </row>
    <row r="21" spans="1:4" ht="14.4" thickTop="1" thickBot="1" x14ac:dyDescent="0.3">
      <c r="A21" s="84"/>
      <c r="B21" s="23" t="s">
        <v>70</v>
      </c>
      <c r="C21" s="33">
        <f>C18*C13*C14</f>
        <v>0</v>
      </c>
      <c r="D21" s="77"/>
    </row>
    <row r="22" spans="1:4" ht="13.8" thickTop="1" x14ac:dyDescent="0.25">
      <c r="A22" s="84"/>
      <c r="B22" s="22" t="s">
        <v>2</v>
      </c>
      <c r="C22" s="32">
        <v>0.05</v>
      </c>
      <c r="D22" s="76"/>
    </row>
    <row r="23" spans="1:4" x14ac:dyDescent="0.25">
      <c r="A23" s="84"/>
      <c r="B23" s="22" t="s">
        <v>0</v>
      </c>
      <c r="C23" s="13">
        <v>0.1</v>
      </c>
      <c r="D23" s="76"/>
    </row>
    <row r="24" spans="1:4" x14ac:dyDescent="0.25">
      <c r="A24" s="84"/>
      <c r="B24" s="22" t="s">
        <v>5</v>
      </c>
      <c r="C24" s="12">
        <f>C20*C22*454</f>
        <v>0</v>
      </c>
      <c r="D24" s="73"/>
    </row>
    <row r="25" spans="1:4" x14ac:dyDescent="0.25">
      <c r="A25" s="85"/>
      <c r="B25" s="29" t="s">
        <v>6</v>
      </c>
      <c r="C25" s="12">
        <f>C21*C23*454</f>
        <v>0</v>
      </c>
      <c r="D25" s="73"/>
    </row>
    <row r="26" spans="1:4" x14ac:dyDescent="0.25">
      <c r="A26" s="80" t="s">
        <v>81</v>
      </c>
      <c r="B26" s="27" t="s">
        <v>3</v>
      </c>
      <c r="C26" s="28"/>
      <c r="D26" s="76"/>
    </row>
    <row r="27" spans="1:4" x14ac:dyDescent="0.25">
      <c r="A27" s="81"/>
      <c r="B27" s="22" t="s">
        <v>63</v>
      </c>
      <c r="C27" s="12" t="e">
        <f>(C24/C7)*1000000</f>
        <v>#DIV/0!</v>
      </c>
      <c r="D27" s="76"/>
    </row>
    <row r="28" spans="1:4" x14ac:dyDescent="0.25">
      <c r="A28" s="81"/>
      <c r="B28" s="25" t="s">
        <v>195</v>
      </c>
      <c r="C28" s="14" t="e">
        <f>VLOOKUP(C12,'A.I. LIST'!$B$7:$D$156,2)</f>
        <v>#N/A</v>
      </c>
      <c r="D28" s="76"/>
    </row>
    <row r="29" spans="1:4" ht="13.8" thickBot="1" x14ac:dyDescent="0.3">
      <c r="A29" s="81"/>
      <c r="B29" s="22" t="s">
        <v>1</v>
      </c>
      <c r="C29" s="31" t="e">
        <f>C27/C28*100</f>
        <v>#DIV/0!</v>
      </c>
      <c r="D29" s="76"/>
    </row>
    <row r="30" spans="1:4" ht="14.4" thickTop="1" thickBot="1" x14ac:dyDescent="0.3">
      <c r="A30" s="81"/>
      <c r="B30" s="25" t="s">
        <v>7</v>
      </c>
      <c r="C30" s="35" t="e">
        <f>IF(C29&gt;100, "EXCEEDS STANDARD", "OK")</f>
        <v>#DIV/0!</v>
      </c>
      <c r="D30" s="77"/>
    </row>
    <row r="31" spans="1:4" ht="13.8" thickTop="1" x14ac:dyDescent="0.25">
      <c r="A31" s="81"/>
      <c r="B31" s="26" t="s">
        <v>4</v>
      </c>
      <c r="C31" s="34"/>
      <c r="D31" s="76"/>
    </row>
    <row r="32" spans="1:4" x14ac:dyDescent="0.25">
      <c r="A32" s="81"/>
      <c r="B32" s="22" t="s">
        <v>63</v>
      </c>
      <c r="C32" s="12" t="e">
        <f>(C25/C8)*1000000</f>
        <v>#DIV/0!</v>
      </c>
      <c r="D32" s="76"/>
    </row>
    <row r="33" spans="1:4" x14ac:dyDescent="0.25">
      <c r="A33" s="81"/>
      <c r="B33" s="25" t="s">
        <v>198</v>
      </c>
      <c r="C33" s="14" t="e">
        <f>VLOOKUP(C12,'A.I. LIST'!$B$7:$D$156,3)</f>
        <v>#N/A</v>
      </c>
      <c r="D33" s="76"/>
    </row>
    <row r="34" spans="1:4" ht="13.8" thickBot="1" x14ac:dyDescent="0.3">
      <c r="A34" s="81"/>
      <c r="B34" s="22" t="s">
        <v>1</v>
      </c>
      <c r="C34" s="31" t="e">
        <f>C32/C33*100</f>
        <v>#DIV/0!</v>
      </c>
      <c r="D34" s="76"/>
    </row>
    <row r="35" spans="1:4" ht="14.4" thickTop="1" thickBot="1" x14ac:dyDescent="0.3">
      <c r="A35" s="82"/>
      <c r="B35" s="36" t="s">
        <v>7</v>
      </c>
      <c r="C35" s="35" t="e">
        <f>IF(C34&gt;100, "EXCEEDS STANDARD", "OK")</f>
        <v>#DIV/0!</v>
      </c>
      <c r="D35" s="77"/>
    </row>
    <row r="36" spans="1:4" ht="14.4" thickTop="1" thickBot="1" x14ac:dyDescent="0.3">
      <c r="A36" s="18"/>
      <c r="B36" s="24" t="s">
        <v>196</v>
      </c>
      <c r="C36" s="59" t="s">
        <v>194</v>
      </c>
      <c r="D36" s="78"/>
    </row>
    <row r="37" spans="1:4" ht="13.8" thickTop="1" x14ac:dyDescent="0.25">
      <c r="A37" s="37" t="s">
        <v>65</v>
      </c>
      <c r="B37" s="98"/>
      <c r="C37" s="99"/>
      <c r="D37" s="100"/>
    </row>
    <row r="38" spans="1:4" ht="13.8" thickBot="1" x14ac:dyDescent="0.3">
      <c r="A38" s="38"/>
      <c r="B38" s="101"/>
      <c r="C38" s="102"/>
      <c r="D38" s="103"/>
    </row>
    <row r="39" spans="1:4" ht="42" customHeight="1" thickTop="1" thickBot="1" x14ac:dyDescent="0.3">
      <c r="A39" s="104"/>
      <c r="B39" s="105"/>
      <c r="C39" s="105"/>
      <c r="D39" s="106"/>
    </row>
    <row r="40" spans="1:4" ht="15.6" thickTop="1" x14ac:dyDescent="0.25">
      <c r="A40" s="64">
        <v>2</v>
      </c>
      <c r="B40" s="92" t="s">
        <v>84</v>
      </c>
      <c r="C40" s="92"/>
      <c r="D40" s="93"/>
    </row>
    <row r="41" spans="1:4" x14ac:dyDescent="0.25">
      <c r="A41" s="18"/>
      <c r="B41" s="94" t="s">
        <v>67</v>
      </c>
      <c r="C41" s="95"/>
      <c r="D41" s="96"/>
    </row>
    <row r="42" spans="1:4" x14ac:dyDescent="0.25">
      <c r="A42" s="80" t="s">
        <v>79</v>
      </c>
      <c r="B42" s="30" t="s">
        <v>10</v>
      </c>
      <c r="C42" s="41"/>
      <c r="D42" s="65" t="s">
        <v>66</v>
      </c>
    </row>
    <row r="43" spans="1:4" x14ac:dyDescent="0.25">
      <c r="A43" s="81"/>
      <c r="B43" s="25" t="s">
        <v>71</v>
      </c>
      <c r="C43" s="15"/>
      <c r="D43" s="73"/>
    </row>
    <row r="44" spans="1:4" x14ac:dyDescent="0.25">
      <c r="A44" s="81"/>
      <c r="B44" s="25" t="s">
        <v>197</v>
      </c>
      <c r="C44" s="15"/>
      <c r="D44" s="73"/>
    </row>
    <row r="45" spans="1:4" x14ac:dyDescent="0.25">
      <c r="A45" s="81"/>
      <c r="B45" s="22" t="s">
        <v>83</v>
      </c>
      <c r="C45" s="19"/>
      <c r="D45" s="74"/>
    </row>
    <row r="46" spans="1:4" x14ac:dyDescent="0.25">
      <c r="A46" s="81"/>
      <c r="B46" s="22" t="s">
        <v>75</v>
      </c>
      <c r="C46" s="10"/>
      <c r="D46" s="75"/>
    </row>
    <row r="47" spans="1:4" x14ac:dyDescent="0.25">
      <c r="A47" s="81"/>
      <c r="B47" s="22" t="s">
        <v>76</v>
      </c>
      <c r="C47" s="10"/>
      <c r="D47" s="75"/>
    </row>
    <row r="48" spans="1:4" x14ac:dyDescent="0.25">
      <c r="A48" s="81"/>
      <c r="B48" s="22" t="s">
        <v>64</v>
      </c>
      <c r="C48" s="16"/>
      <c r="D48" s="75"/>
    </row>
    <row r="49" spans="1:4" ht="26.4" x14ac:dyDescent="0.25">
      <c r="A49" s="81"/>
      <c r="B49" s="23" t="s">
        <v>190</v>
      </c>
      <c r="C49" s="40"/>
      <c r="D49" s="75"/>
    </row>
    <row r="50" spans="1:4" x14ac:dyDescent="0.25">
      <c r="A50" s="81"/>
      <c r="B50" s="22" t="s">
        <v>72</v>
      </c>
      <c r="C50" s="16"/>
      <c r="D50" s="75"/>
    </row>
    <row r="51" spans="1:4" x14ac:dyDescent="0.25">
      <c r="A51" s="81"/>
      <c r="B51" s="22" t="s">
        <v>16</v>
      </c>
      <c r="C51" s="17"/>
      <c r="D51" s="75"/>
    </row>
    <row r="52" spans="1:4" x14ac:dyDescent="0.25">
      <c r="A52" s="81"/>
      <c r="B52" s="22" t="s">
        <v>73</v>
      </c>
      <c r="C52" s="11"/>
      <c r="D52" s="75"/>
    </row>
    <row r="53" spans="1:4" x14ac:dyDescent="0.25">
      <c r="A53" s="81"/>
      <c r="B53" s="22" t="s">
        <v>74</v>
      </c>
      <c r="C53" s="11"/>
      <c r="D53" s="75"/>
    </row>
    <row r="54" spans="1:4" x14ac:dyDescent="0.25">
      <c r="A54" s="81"/>
      <c r="B54" s="22" t="s">
        <v>147</v>
      </c>
      <c r="C54" s="11"/>
      <c r="D54" s="75"/>
    </row>
    <row r="55" spans="1:4" x14ac:dyDescent="0.25">
      <c r="A55" s="81"/>
      <c r="B55" s="22" t="s">
        <v>85</v>
      </c>
      <c r="C55" s="39"/>
      <c r="D55" s="75"/>
    </row>
    <row r="56" spans="1:4" x14ac:dyDescent="0.25">
      <c r="A56" s="82"/>
      <c r="B56" s="22" t="s">
        <v>78</v>
      </c>
      <c r="C56" s="11"/>
      <c r="D56" s="75"/>
    </row>
    <row r="57" spans="1:4" x14ac:dyDescent="0.25">
      <c r="A57" s="80" t="s">
        <v>80</v>
      </c>
      <c r="B57" s="30" t="s">
        <v>193</v>
      </c>
      <c r="C57" s="12">
        <f>C54*2.7225*C55</f>
        <v>0</v>
      </c>
      <c r="D57" s="76"/>
    </row>
    <row r="58" spans="1:4" x14ac:dyDescent="0.25">
      <c r="A58" s="83"/>
      <c r="B58" s="58" t="s">
        <v>189</v>
      </c>
      <c r="C58" s="31">
        <f>C57*C53</f>
        <v>0</v>
      </c>
      <c r="D58" s="77"/>
    </row>
    <row r="59" spans="1:4" ht="13.8" thickBot="1" x14ac:dyDescent="0.3">
      <c r="A59" s="84"/>
      <c r="B59" s="23" t="s">
        <v>69</v>
      </c>
      <c r="C59" s="31">
        <f>C57*C52</f>
        <v>0</v>
      </c>
      <c r="D59" s="76"/>
    </row>
    <row r="60" spans="1:4" ht="14.4" thickTop="1" thickBot="1" x14ac:dyDescent="0.3">
      <c r="A60" s="84"/>
      <c r="B60" s="23" t="s">
        <v>70</v>
      </c>
      <c r="C60" s="33">
        <f>C57*C52*C53</f>
        <v>0</v>
      </c>
      <c r="D60" s="77"/>
    </row>
    <row r="61" spans="1:4" ht="13.8" thickTop="1" x14ac:dyDescent="0.25">
      <c r="A61" s="84"/>
      <c r="B61" s="22" t="s">
        <v>2</v>
      </c>
      <c r="C61" s="32">
        <v>0.05</v>
      </c>
      <c r="D61" s="76"/>
    </row>
    <row r="62" spans="1:4" x14ac:dyDescent="0.25">
      <c r="A62" s="84"/>
      <c r="B62" s="22" t="s">
        <v>0</v>
      </c>
      <c r="C62" s="13">
        <v>0.1</v>
      </c>
      <c r="D62" s="76"/>
    </row>
    <row r="63" spans="1:4" x14ac:dyDescent="0.25">
      <c r="A63" s="84"/>
      <c r="B63" s="22" t="s">
        <v>5</v>
      </c>
      <c r="C63" s="12">
        <f>C59*C61*454</f>
        <v>0</v>
      </c>
      <c r="D63" s="73"/>
    </row>
    <row r="64" spans="1:4" x14ac:dyDescent="0.25">
      <c r="A64" s="85"/>
      <c r="B64" s="29" t="s">
        <v>6</v>
      </c>
      <c r="C64" s="12">
        <f>C60*C62*454</f>
        <v>0</v>
      </c>
      <c r="D64" s="73"/>
    </row>
    <row r="65" spans="1:4" x14ac:dyDescent="0.25">
      <c r="A65" s="80" t="s">
        <v>81</v>
      </c>
      <c r="B65" s="27" t="s">
        <v>3</v>
      </c>
      <c r="C65" s="28"/>
      <c r="D65" s="76"/>
    </row>
    <row r="66" spans="1:4" x14ac:dyDescent="0.25">
      <c r="A66" s="81"/>
      <c r="B66" s="22" t="s">
        <v>63</v>
      </c>
      <c r="C66" s="12" t="e">
        <f>(C63/C46)*1000000</f>
        <v>#DIV/0!</v>
      </c>
      <c r="D66" s="76"/>
    </row>
    <row r="67" spans="1:4" x14ac:dyDescent="0.25">
      <c r="A67" s="81"/>
      <c r="B67" s="25" t="s">
        <v>195</v>
      </c>
      <c r="C67" s="14" t="e">
        <f>VLOOKUP(C51,'A.I. LIST'!$B$7:$D$156,2)</f>
        <v>#N/A</v>
      </c>
      <c r="D67" s="76"/>
    </row>
    <row r="68" spans="1:4" ht="13.8" thickBot="1" x14ac:dyDescent="0.3">
      <c r="A68" s="81"/>
      <c r="B68" s="22" t="s">
        <v>1</v>
      </c>
      <c r="C68" s="31" t="e">
        <f>C66/C67*100</f>
        <v>#DIV/0!</v>
      </c>
      <c r="D68" s="76"/>
    </row>
    <row r="69" spans="1:4" ht="14.4" thickTop="1" thickBot="1" x14ac:dyDescent="0.3">
      <c r="A69" s="81"/>
      <c r="B69" s="25" t="s">
        <v>7</v>
      </c>
      <c r="C69" s="35" t="e">
        <f>IF(C68&gt;100, "EXCEEDS STANDARD", "OK")</f>
        <v>#DIV/0!</v>
      </c>
      <c r="D69" s="77"/>
    </row>
    <row r="70" spans="1:4" ht="13.8" thickTop="1" x14ac:dyDescent="0.25">
      <c r="A70" s="81"/>
      <c r="B70" s="26" t="s">
        <v>4</v>
      </c>
      <c r="C70" s="34"/>
      <c r="D70" s="76"/>
    </row>
    <row r="71" spans="1:4" x14ac:dyDescent="0.25">
      <c r="A71" s="81"/>
      <c r="B71" s="22" t="s">
        <v>63</v>
      </c>
      <c r="C71" s="12" t="e">
        <f>(C64/C47)*1000000</f>
        <v>#DIV/0!</v>
      </c>
      <c r="D71" s="76"/>
    </row>
    <row r="72" spans="1:4" x14ac:dyDescent="0.25">
      <c r="A72" s="81"/>
      <c r="B72" s="25" t="s">
        <v>198</v>
      </c>
      <c r="C72" s="14" t="e">
        <f>VLOOKUP(C51,'A.I. LIST'!$B$7:$D$156,3)</f>
        <v>#N/A</v>
      </c>
      <c r="D72" s="76"/>
    </row>
    <row r="73" spans="1:4" ht="13.8" thickBot="1" x14ac:dyDescent="0.3">
      <c r="A73" s="81"/>
      <c r="B73" s="22" t="s">
        <v>1</v>
      </c>
      <c r="C73" s="31" t="e">
        <f>C71/C72*100</f>
        <v>#DIV/0!</v>
      </c>
      <c r="D73" s="76"/>
    </row>
    <row r="74" spans="1:4" ht="14.4" thickTop="1" thickBot="1" x14ac:dyDescent="0.3">
      <c r="A74" s="82"/>
      <c r="B74" s="36" t="s">
        <v>7</v>
      </c>
      <c r="C74" s="35" t="e">
        <f>IF(C73&gt;100, "EXCEEDS STANDARD", "OK")</f>
        <v>#DIV/0!</v>
      </c>
      <c r="D74" s="77"/>
    </row>
    <row r="75" spans="1:4" ht="14.4" thickTop="1" thickBot="1" x14ac:dyDescent="0.3">
      <c r="A75" s="18"/>
      <c r="B75" s="24" t="s">
        <v>196</v>
      </c>
      <c r="C75" s="59" t="s">
        <v>194</v>
      </c>
      <c r="D75" s="78"/>
    </row>
    <row r="76" spans="1:4" ht="13.8" thickTop="1" x14ac:dyDescent="0.25">
      <c r="A76" s="37" t="s">
        <v>65</v>
      </c>
      <c r="B76" s="98"/>
      <c r="C76" s="99"/>
      <c r="D76" s="100"/>
    </row>
    <row r="77" spans="1:4" ht="13.8" thickBot="1" x14ac:dyDescent="0.3">
      <c r="A77" s="38"/>
      <c r="B77" s="101"/>
      <c r="C77" s="102"/>
      <c r="D77" s="103"/>
    </row>
    <row r="78" spans="1:4" ht="42" customHeight="1" thickTop="1" thickBot="1" x14ac:dyDescent="0.3">
      <c r="A78" s="104"/>
      <c r="B78" s="105"/>
      <c r="C78" s="105"/>
      <c r="D78" s="106"/>
    </row>
    <row r="79" spans="1:4" ht="15.6" thickTop="1" x14ac:dyDescent="0.25">
      <c r="A79" s="64">
        <v>3</v>
      </c>
      <c r="B79" s="92" t="s">
        <v>84</v>
      </c>
      <c r="C79" s="92"/>
      <c r="D79" s="93"/>
    </row>
    <row r="80" spans="1:4" x14ac:dyDescent="0.25">
      <c r="A80" s="18"/>
      <c r="B80" s="94" t="s">
        <v>67</v>
      </c>
      <c r="C80" s="95"/>
      <c r="D80" s="96"/>
    </row>
    <row r="81" spans="1:4" x14ac:dyDescent="0.25">
      <c r="A81" s="80" t="s">
        <v>79</v>
      </c>
      <c r="B81" s="30" t="s">
        <v>10</v>
      </c>
      <c r="C81" s="41"/>
      <c r="D81" s="65" t="s">
        <v>66</v>
      </c>
    </row>
    <row r="82" spans="1:4" x14ac:dyDescent="0.25">
      <c r="A82" s="81"/>
      <c r="B82" s="25" t="s">
        <v>71</v>
      </c>
      <c r="C82" s="15"/>
      <c r="D82" s="73"/>
    </row>
    <row r="83" spans="1:4" x14ac:dyDescent="0.25">
      <c r="A83" s="81"/>
      <c r="B83" s="25" t="s">
        <v>197</v>
      </c>
      <c r="C83" s="15"/>
      <c r="D83" s="73"/>
    </row>
    <row r="84" spans="1:4" x14ac:dyDescent="0.25">
      <c r="A84" s="81"/>
      <c r="B84" s="22" t="s">
        <v>83</v>
      </c>
      <c r="C84" s="19"/>
      <c r="D84" s="74"/>
    </row>
    <row r="85" spans="1:4" x14ac:dyDescent="0.25">
      <c r="A85" s="81"/>
      <c r="B85" s="22" t="s">
        <v>75</v>
      </c>
      <c r="C85" s="10"/>
      <c r="D85" s="75"/>
    </row>
    <row r="86" spans="1:4" x14ac:dyDescent="0.25">
      <c r="A86" s="81"/>
      <c r="B86" s="22" t="s">
        <v>76</v>
      </c>
      <c r="C86" s="10"/>
      <c r="D86" s="75"/>
    </row>
    <row r="87" spans="1:4" x14ac:dyDescent="0.25">
      <c r="A87" s="81"/>
      <c r="B87" s="22" t="s">
        <v>64</v>
      </c>
      <c r="C87" s="16"/>
      <c r="D87" s="75"/>
    </row>
    <row r="88" spans="1:4" ht="26.4" x14ac:dyDescent="0.25">
      <c r="A88" s="81"/>
      <c r="B88" s="23" t="s">
        <v>190</v>
      </c>
      <c r="C88" s="40"/>
      <c r="D88" s="75"/>
    </row>
    <row r="89" spans="1:4" x14ac:dyDescent="0.25">
      <c r="A89" s="81"/>
      <c r="B89" s="22" t="s">
        <v>72</v>
      </c>
      <c r="C89" s="16"/>
      <c r="D89" s="75"/>
    </row>
    <row r="90" spans="1:4" x14ac:dyDescent="0.25">
      <c r="A90" s="81"/>
      <c r="B90" s="22" t="s">
        <v>16</v>
      </c>
      <c r="C90" s="17"/>
      <c r="D90" s="75"/>
    </row>
    <row r="91" spans="1:4" x14ac:dyDescent="0.25">
      <c r="A91" s="81"/>
      <c r="B91" s="22" t="s">
        <v>73</v>
      </c>
      <c r="C91" s="11"/>
      <c r="D91" s="75"/>
    </row>
    <row r="92" spans="1:4" x14ac:dyDescent="0.25">
      <c r="A92" s="81"/>
      <c r="B92" s="22" t="s">
        <v>74</v>
      </c>
      <c r="C92" s="11"/>
      <c r="D92" s="75"/>
    </row>
    <row r="93" spans="1:4" x14ac:dyDescent="0.25">
      <c r="A93" s="81"/>
      <c r="B93" s="22" t="s">
        <v>147</v>
      </c>
      <c r="C93" s="11"/>
      <c r="D93" s="75"/>
    </row>
    <row r="94" spans="1:4" x14ac:dyDescent="0.25">
      <c r="A94" s="81"/>
      <c r="B94" s="22" t="s">
        <v>85</v>
      </c>
      <c r="C94" s="39"/>
      <c r="D94" s="75"/>
    </row>
    <row r="95" spans="1:4" x14ac:dyDescent="0.25">
      <c r="A95" s="82"/>
      <c r="B95" s="22" t="s">
        <v>78</v>
      </c>
      <c r="C95" s="11"/>
      <c r="D95" s="75"/>
    </row>
    <row r="96" spans="1:4" x14ac:dyDescent="0.25">
      <c r="A96" s="80" t="s">
        <v>80</v>
      </c>
      <c r="B96" s="30" t="s">
        <v>193</v>
      </c>
      <c r="C96" s="12">
        <f>C93*2.7225*C94</f>
        <v>0</v>
      </c>
      <c r="D96" s="76"/>
    </row>
    <row r="97" spans="1:4" x14ac:dyDescent="0.25">
      <c r="A97" s="83"/>
      <c r="B97" s="58" t="s">
        <v>189</v>
      </c>
      <c r="C97" s="31">
        <f>C96*C92</f>
        <v>0</v>
      </c>
      <c r="D97" s="77"/>
    </row>
    <row r="98" spans="1:4" ht="13.8" thickBot="1" x14ac:dyDescent="0.3">
      <c r="A98" s="84"/>
      <c r="B98" s="23" t="s">
        <v>69</v>
      </c>
      <c r="C98" s="31">
        <f>C96*C91</f>
        <v>0</v>
      </c>
      <c r="D98" s="76"/>
    </row>
    <row r="99" spans="1:4" ht="14.4" thickTop="1" thickBot="1" x14ac:dyDescent="0.3">
      <c r="A99" s="84"/>
      <c r="B99" s="23" t="s">
        <v>70</v>
      </c>
      <c r="C99" s="33">
        <f>C96*C91*C92</f>
        <v>0</v>
      </c>
      <c r="D99" s="77"/>
    </row>
    <row r="100" spans="1:4" ht="13.8" thickTop="1" x14ac:dyDescent="0.25">
      <c r="A100" s="84"/>
      <c r="B100" s="22" t="s">
        <v>2</v>
      </c>
      <c r="C100" s="32">
        <v>0.05</v>
      </c>
      <c r="D100" s="76"/>
    </row>
    <row r="101" spans="1:4" x14ac:dyDescent="0.25">
      <c r="A101" s="84"/>
      <c r="B101" s="22" t="s">
        <v>0</v>
      </c>
      <c r="C101" s="13">
        <v>0.1</v>
      </c>
      <c r="D101" s="76"/>
    </row>
    <row r="102" spans="1:4" x14ac:dyDescent="0.25">
      <c r="A102" s="84"/>
      <c r="B102" s="22" t="s">
        <v>5</v>
      </c>
      <c r="C102" s="12">
        <f>C98*C100*454</f>
        <v>0</v>
      </c>
      <c r="D102" s="73"/>
    </row>
    <row r="103" spans="1:4" x14ac:dyDescent="0.25">
      <c r="A103" s="85"/>
      <c r="B103" s="29" t="s">
        <v>6</v>
      </c>
      <c r="C103" s="12">
        <f>C99*C101*454</f>
        <v>0</v>
      </c>
      <c r="D103" s="73"/>
    </row>
    <row r="104" spans="1:4" x14ac:dyDescent="0.25">
      <c r="A104" s="80" t="s">
        <v>81</v>
      </c>
      <c r="B104" s="27" t="s">
        <v>3</v>
      </c>
      <c r="C104" s="28"/>
      <c r="D104" s="76"/>
    </row>
    <row r="105" spans="1:4" x14ac:dyDescent="0.25">
      <c r="A105" s="81"/>
      <c r="B105" s="22" t="s">
        <v>63</v>
      </c>
      <c r="C105" s="12" t="e">
        <f>(C102/C85)*1000000</f>
        <v>#DIV/0!</v>
      </c>
      <c r="D105" s="76"/>
    </row>
    <row r="106" spans="1:4" x14ac:dyDescent="0.25">
      <c r="A106" s="81"/>
      <c r="B106" s="25" t="s">
        <v>195</v>
      </c>
      <c r="C106" s="14" t="e">
        <f>VLOOKUP(C90,'A.I. LIST'!$B$7:$D$156,2)</f>
        <v>#N/A</v>
      </c>
      <c r="D106" s="76"/>
    </row>
    <row r="107" spans="1:4" ht="13.8" thickBot="1" x14ac:dyDescent="0.3">
      <c r="A107" s="81"/>
      <c r="B107" s="22" t="s">
        <v>1</v>
      </c>
      <c r="C107" s="31" t="e">
        <f>C105/C106*100</f>
        <v>#DIV/0!</v>
      </c>
      <c r="D107" s="76"/>
    </row>
    <row r="108" spans="1:4" ht="14.4" thickTop="1" thickBot="1" x14ac:dyDescent="0.3">
      <c r="A108" s="81"/>
      <c r="B108" s="25" t="s">
        <v>7</v>
      </c>
      <c r="C108" s="35" t="e">
        <f>IF(C107&gt;100, "EXCEEDS STANDARD", "OK")</f>
        <v>#DIV/0!</v>
      </c>
      <c r="D108" s="77"/>
    </row>
    <row r="109" spans="1:4" ht="13.8" thickTop="1" x14ac:dyDescent="0.25">
      <c r="A109" s="81"/>
      <c r="B109" s="26" t="s">
        <v>4</v>
      </c>
      <c r="C109" s="34"/>
      <c r="D109" s="76"/>
    </row>
    <row r="110" spans="1:4" x14ac:dyDescent="0.25">
      <c r="A110" s="81"/>
      <c r="B110" s="22" t="s">
        <v>63</v>
      </c>
      <c r="C110" s="12" t="e">
        <f>(C103/C86)*1000000</f>
        <v>#DIV/0!</v>
      </c>
      <c r="D110" s="76"/>
    </row>
    <row r="111" spans="1:4" x14ac:dyDescent="0.25">
      <c r="A111" s="81"/>
      <c r="B111" s="25" t="s">
        <v>198</v>
      </c>
      <c r="C111" s="14" t="e">
        <f>VLOOKUP(C90,'A.I. LIST'!$B$7:$D$156,3)</f>
        <v>#N/A</v>
      </c>
      <c r="D111" s="76"/>
    </row>
    <row r="112" spans="1:4" ht="13.8" thickBot="1" x14ac:dyDescent="0.3">
      <c r="A112" s="81"/>
      <c r="B112" s="22" t="s">
        <v>1</v>
      </c>
      <c r="C112" s="31" t="e">
        <f>C110/C111*100</f>
        <v>#DIV/0!</v>
      </c>
      <c r="D112" s="76"/>
    </row>
    <row r="113" spans="1:4" ht="14.4" thickTop="1" thickBot="1" x14ac:dyDescent="0.3">
      <c r="A113" s="82"/>
      <c r="B113" s="36" t="s">
        <v>7</v>
      </c>
      <c r="C113" s="35" t="e">
        <f>IF(C112&gt;100, "EXCEEDS STANDARD", "OK")</f>
        <v>#DIV/0!</v>
      </c>
      <c r="D113" s="77"/>
    </row>
    <row r="114" spans="1:4" ht="14.4" thickTop="1" thickBot="1" x14ac:dyDescent="0.3">
      <c r="A114" s="18"/>
      <c r="B114" s="24" t="s">
        <v>196</v>
      </c>
      <c r="C114" s="59" t="s">
        <v>194</v>
      </c>
      <c r="D114" s="78"/>
    </row>
    <row r="115" spans="1:4" ht="13.8" thickTop="1" x14ac:dyDescent="0.25">
      <c r="A115" s="37" t="s">
        <v>65</v>
      </c>
      <c r="B115" s="98"/>
      <c r="C115" s="99"/>
      <c r="D115" s="100"/>
    </row>
    <row r="116" spans="1:4" ht="13.8" thickBot="1" x14ac:dyDescent="0.3">
      <c r="A116" s="38"/>
      <c r="B116" s="101"/>
      <c r="C116" s="102"/>
      <c r="D116" s="103"/>
    </row>
    <row r="117" spans="1:4" ht="44.4" customHeight="1" thickTop="1" thickBot="1" x14ac:dyDescent="0.3">
      <c r="A117" s="104"/>
      <c r="B117" s="105"/>
      <c r="C117" s="105"/>
      <c r="D117" s="106"/>
    </row>
    <row r="118" spans="1:4" ht="15.6" thickTop="1" x14ac:dyDescent="0.25">
      <c r="A118" s="64">
        <v>4</v>
      </c>
      <c r="B118" s="92" t="s">
        <v>84</v>
      </c>
      <c r="C118" s="92"/>
      <c r="D118" s="93"/>
    </row>
    <row r="119" spans="1:4" x14ac:dyDescent="0.25">
      <c r="A119" s="18"/>
      <c r="B119" s="94" t="s">
        <v>67</v>
      </c>
      <c r="C119" s="95"/>
      <c r="D119" s="96"/>
    </row>
    <row r="120" spans="1:4" x14ac:dyDescent="0.25">
      <c r="A120" s="80" t="s">
        <v>79</v>
      </c>
      <c r="B120" s="30" t="s">
        <v>10</v>
      </c>
      <c r="C120" s="41"/>
      <c r="D120" s="65" t="s">
        <v>66</v>
      </c>
    </row>
    <row r="121" spans="1:4" x14ac:dyDescent="0.25">
      <c r="A121" s="81"/>
      <c r="B121" s="25" t="s">
        <v>71</v>
      </c>
      <c r="C121" s="15"/>
      <c r="D121" s="73"/>
    </row>
    <row r="122" spans="1:4" x14ac:dyDescent="0.25">
      <c r="A122" s="81"/>
      <c r="B122" s="25" t="s">
        <v>197</v>
      </c>
      <c r="C122" s="15"/>
      <c r="D122" s="73"/>
    </row>
    <row r="123" spans="1:4" x14ac:dyDescent="0.25">
      <c r="A123" s="81"/>
      <c r="B123" s="22" t="s">
        <v>83</v>
      </c>
      <c r="C123" s="19"/>
      <c r="D123" s="74"/>
    </row>
    <row r="124" spans="1:4" x14ac:dyDescent="0.25">
      <c r="A124" s="81"/>
      <c r="B124" s="22" t="s">
        <v>75</v>
      </c>
      <c r="C124" s="10"/>
      <c r="D124" s="75"/>
    </row>
    <row r="125" spans="1:4" x14ac:dyDescent="0.25">
      <c r="A125" s="81"/>
      <c r="B125" s="22" t="s">
        <v>76</v>
      </c>
      <c r="C125" s="10"/>
      <c r="D125" s="75"/>
    </row>
    <row r="126" spans="1:4" x14ac:dyDescent="0.25">
      <c r="A126" s="81"/>
      <c r="B126" s="22" t="s">
        <v>64</v>
      </c>
      <c r="C126" s="16"/>
      <c r="D126" s="75"/>
    </row>
    <row r="127" spans="1:4" ht="26.4" x14ac:dyDescent="0.25">
      <c r="A127" s="81"/>
      <c r="B127" s="23" t="s">
        <v>190</v>
      </c>
      <c r="C127" s="40"/>
      <c r="D127" s="75"/>
    </row>
    <row r="128" spans="1:4" x14ac:dyDescent="0.25">
      <c r="A128" s="81"/>
      <c r="B128" s="22" t="s">
        <v>72</v>
      </c>
      <c r="C128" s="16"/>
      <c r="D128" s="75"/>
    </row>
    <row r="129" spans="1:4" x14ac:dyDescent="0.25">
      <c r="A129" s="81"/>
      <c r="B129" s="22" t="s">
        <v>16</v>
      </c>
      <c r="C129" s="17"/>
      <c r="D129" s="75"/>
    </row>
    <row r="130" spans="1:4" x14ac:dyDescent="0.25">
      <c r="A130" s="81"/>
      <c r="B130" s="22" t="s">
        <v>73</v>
      </c>
      <c r="C130" s="11"/>
      <c r="D130" s="75"/>
    </row>
    <row r="131" spans="1:4" x14ac:dyDescent="0.25">
      <c r="A131" s="81"/>
      <c r="B131" s="22" t="s">
        <v>74</v>
      </c>
      <c r="C131" s="11"/>
      <c r="D131" s="75"/>
    </row>
    <row r="132" spans="1:4" x14ac:dyDescent="0.25">
      <c r="A132" s="81"/>
      <c r="B132" s="22" t="s">
        <v>147</v>
      </c>
      <c r="C132" s="11"/>
      <c r="D132" s="75"/>
    </row>
    <row r="133" spans="1:4" x14ac:dyDescent="0.25">
      <c r="A133" s="81"/>
      <c r="B133" s="22" t="s">
        <v>85</v>
      </c>
      <c r="C133" s="39"/>
      <c r="D133" s="75"/>
    </row>
    <row r="134" spans="1:4" x14ac:dyDescent="0.25">
      <c r="A134" s="82"/>
      <c r="B134" s="22" t="s">
        <v>78</v>
      </c>
      <c r="C134" s="11"/>
      <c r="D134" s="75"/>
    </row>
    <row r="135" spans="1:4" x14ac:dyDescent="0.25">
      <c r="A135" s="80" t="s">
        <v>80</v>
      </c>
      <c r="B135" s="30" t="s">
        <v>193</v>
      </c>
      <c r="C135" s="12">
        <f>C132*2.7225*C133</f>
        <v>0</v>
      </c>
      <c r="D135" s="76"/>
    </row>
    <row r="136" spans="1:4" x14ac:dyDescent="0.25">
      <c r="A136" s="83"/>
      <c r="B136" s="58" t="s">
        <v>189</v>
      </c>
      <c r="C136" s="31">
        <f>C135*C131</f>
        <v>0</v>
      </c>
      <c r="D136" s="77"/>
    </row>
    <row r="137" spans="1:4" ht="13.8" thickBot="1" x14ac:dyDescent="0.3">
      <c r="A137" s="84"/>
      <c r="B137" s="23" t="s">
        <v>69</v>
      </c>
      <c r="C137" s="31">
        <f>C135*C130</f>
        <v>0</v>
      </c>
      <c r="D137" s="76"/>
    </row>
    <row r="138" spans="1:4" ht="14.4" thickTop="1" thickBot="1" x14ac:dyDescent="0.3">
      <c r="A138" s="84"/>
      <c r="B138" s="23" t="s">
        <v>70</v>
      </c>
      <c r="C138" s="33">
        <f>C135*C130*C131</f>
        <v>0</v>
      </c>
      <c r="D138" s="77"/>
    </row>
    <row r="139" spans="1:4" ht="13.8" thickTop="1" x14ac:dyDescent="0.25">
      <c r="A139" s="84"/>
      <c r="B139" s="22" t="s">
        <v>2</v>
      </c>
      <c r="C139" s="32">
        <v>0.05</v>
      </c>
      <c r="D139" s="76"/>
    </row>
    <row r="140" spans="1:4" x14ac:dyDescent="0.25">
      <c r="A140" s="84"/>
      <c r="B140" s="22" t="s">
        <v>0</v>
      </c>
      <c r="C140" s="13">
        <v>0.1</v>
      </c>
      <c r="D140" s="76"/>
    </row>
    <row r="141" spans="1:4" x14ac:dyDescent="0.25">
      <c r="A141" s="84"/>
      <c r="B141" s="22" t="s">
        <v>5</v>
      </c>
      <c r="C141" s="12">
        <f>C137*C139*454</f>
        <v>0</v>
      </c>
      <c r="D141" s="73"/>
    </row>
    <row r="142" spans="1:4" x14ac:dyDescent="0.25">
      <c r="A142" s="85"/>
      <c r="B142" s="29" t="s">
        <v>6</v>
      </c>
      <c r="C142" s="12">
        <f>C138*C140*454</f>
        <v>0</v>
      </c>
      <c r="D142" s="73"/>
    </row>
    <row r="143" spans="1:4" x14ac:dyDescent="0.25">
      <c r="A143" s="80" t="s">
        <v>81</v>
      </c>
      <c r="B143" s="27" t="s">
        <v>3</v>
      </c>
      <c r="C143" s="28"/>
      <c r="D143" s="76"/>
    </row>
    <row r="144" spans="1:4" x14ac:dyDescent="0.25">
      <c r="A144" s="81"/>
      <c r="B144" s="22" t="s">
        <v>63</v>
      </c>
      <c r="C144" s="12" t="e">
        <f>(C141/C124)*1000000</f>
        <v>#DIV/0!</v>
      </c>
      <c r="D144" s="76"/>
    </row>
    <row r="145" spans="1:4" x14ac:dyDescent="0.25">
      <c r="A145" s="81"/>
      <c r="B145" s="25" t="s">
        <v>195</v>
      </c>
      <c r="C145" s="14" t="e">
        <f>VLOOKUP(C129,'A.I. LIST'!$B$7:$D$156,2)</f>
        <v>#N/A</v>
      </c>
      <c r="D145" s="76"/>
    </row>
    <row r="146" spans="1:4" ht="13.8" thickBot="1" x14ac:dyDescent="0.3">
      <c r="A146" s="81"/>
      <c r="B146" s="22" t="s">
        <v>1</v>
      </c>
      <c r="C146" s="31" t="e">
        <f>C144/C145*100</f>
        <v>#DIV/0!</v>
      </c>
      <c r="D146" s="76"/>
    </row>
    <row r="147" spans="1:4" ht="14.4" thickTop="1" thickBot="1" x14ac:dyDescent="0.3">
      <c r="A147" s="81"/>
      <c r="B147" s="25" t="s">
        <v>7</v>
      </c>
      <c r="C147" s="35" t="e">
        <f>IF(C146&gt;100, "EXCEEDS STANDARD", "OK")</f>
        <v>#DIV/0!</v>
      </c>
      <c r="D147" s="77"/>
    </row>
    <row r="148" spans="1:4" ht="13.8" thickTop="1" x14ac:dyDescent="0.25">
      <c r="A148" s="81"/>
      <c r="B148" s="26" t="s">
        <v>4</v>
      </c>
      <c r="C148" s="34"/>
      <c r="D148" s="76"/>
    </row>
    <row r="149" spans="1:4" x14ac:dyDescent="0.25">
      <c r="A149" s="81"/>
      <c r="B149" s="22" t="s">
        <v>63</v>
      </c>
      <c r="C149" s="12" t="e">
        <f>(C142/C125)*1000000</f>
        <v>#DIV/0!</v>
      </c>
      <c r="D149" s="76"/>
    </row>
    <row r="150" spans="1:4" x14ac:dyDescent="0.25">
      <c r="A150" s="81"/>
      <c r="B150" s="25" t="s">
        <v>198</v>
      </c>
      <c r="C150" s="14" t="e">
        <f>VLOOKUP(C129,'A.I. LIST'!$B$7:$D$156,3)</f>
        <v>#N/A</v>
      </c>
      <c r="D150" s="76"/>
    </row>
    <row r="151" spans="1:4" ht="13.8" thickBot="1" x14ac:dyDescent="0.3">
      <c r="A151" s="81"/>
      <c r="B151" s="22" t="s">
        <v>1</v>
      </c>
      <c r="C151" s="31" t="e">
        <f>C149/C150*100</f>
        <v>#DIV/0!</v>
      </c>
      <c r="D151" s="76"/>
    </row>
    <row r="152" spans="1:4" ht="14.4" thickTop="1" thickBot="1" x14ac:dyDescent="0.3">
      <c r="A152" s="82"/>
      <c r="B152" s="36" t="s">
        <v>7</v>
      </c>
      <c r="C152" s="35" t="e">
        <f>IF(C151&gt;100, "EXCEEDS STANDARD", "OK")</f>
        <v>#DIV/0!</v>
      </c>
      <c r="D152" s="77"/>
    </row>
    <row r="153" spans="1:4" ht="14.4" thickTop="1" thickBot="1" x14ac:dyDescent="0.3">
      <c r="A153" s="18"/>
      <c r="B153" s="24" t="s">
        <v>196</v>
      </c>
      <c r="C153" s="59" t="s">
        <v>194</v>
      </c>
      <c r="D153" s="78"/>
    </row>
    <row r="154" spans="1:4" ht="13.8" thickTop="1" x14ac:dyDescent="0.25">
      <c r="A154" s="37" t="s">
        <v>65</v>
      </c>
      <c r="B154" s="98"/>
      <c r="C154" s="99"/>
      <c r="D154" s="100"/>
    </row>
    <row r="155" spans="1:4" ht="13.8" thickBot="1" x14ac:dyDescent="0.3">
      <c r="A155" s="38"/>
      <c r="B155" s="101"/>
      <c r="C155" s="102"/>
      <c r="D155" s="103"/>
    </row>
    <row r="156" spans="1:4" ht="43.2" customHeight="1" thickTop="1" thickBot="1" x14ac:dyDescent="0.3">
      <c r="A156" s="104"/>
      <c r="B156" s="105"/>
      <c r="C156" s="105"/>
      <c r="D156" s="106"/>
    </row>
    <row r="157" spans="1:4" ht="15.6" thickTop="1" x14ac:dyDescent="0.25">
      <c r="A157" s="64">
        <v>5</v>
      </c>
      <c r="B157" s="92" t="s">
        <v>84</v>
      </c>
      <c r="C157" s="92"/>
      <c r="D157" s="93"/>
    </row>
    <row r="158" spans="1:4" x14ac:dyDescent="0.25">
      <c r="A158" s="18"/>
      <c r="B158" s="94" t="s">
        <v>67</v>
      </c>
      <c r="C158" s="95"/>
      <c r="D158" s="96"/>
    </row>
    <row r="159" spans="1:4" x14ac:dyDescent="0.25">
      <c r="A159" s="80" t="s">
        <v>79</v>
      </c>
      <c r="B159" s="30" t="s">
        <v>10</v>
      </c>
      <c r="C159" s="41"/>
      <c r="D159" s="65" t="s">
        <v>66</v>
      </c>
    </row>
    <row r="160" spans="1:4" x14ac:dyDescent="0.25">
      <c r="A160" s="81"/>
      <c r="B160" s="25" t="s">
        <v>71</v>
      </c>
      <c r="C160" s="15"/>
      <c r="D160" s="73"/>
    </row>
    <row r="161" spans="1:4" x14ac:dyDescent="0.25">
      <c r="A161" s="81"/>
      <c r="B161" s="25" t="s">
        <v>197</v>
      </c>
      <c r="C161" s="15"/>
      <c r="D161" s="73"/>
    </row>
    <row r="162" spans="1:4" x14ac:dyDescent="0.25">
      <c r="A162" s="81"/>
      <c r="B162" s="22" t="s">
        <v>83</v>
      </c>
      <c r="C162" s="19"/>
      <c r="D162" s="74"/>
    </row>
    <row r="163" spans="1:4" x14ac:dyDescent="0.25">
      <c r="A163" s="81"/>
      <c r="B163" s="22" t="s">
        <v>75</v>
      </c>
      <c r="C163" s="10"/>
      <c r="D163" s="75"/>
    </row>
    <row r="164" spans="1:4" x14ac:dyDescent="0.25">
      <c r="A164" s="81"/>
      <c r="B164" s="22" t="s">
        <v>76</v>
      </c>
      <c r="C164" s="10"/>
      <c r="D164" s="75"/>
    </row>
    <row r="165" spans="1:4" x14ac:dyDescent="0.25">
      <c r="A165" s="81"/>
      <c r="B165" s="22" t="s">
        <v>64</v>
      </c>
      <c r="C165" s="16"/>
      <c r="D165" s="75"/>
    </row>
    <row r="166" spans="1:4" ht="26.4" x14ac:dyDescent="0.25">
      <c r="A166" s="81"/>
      <c r="B166" s="23" t="s">
        <v>190</v>
      </c>
      <c r="C166" s="40"/>
      <c r="D166" s="75"/>
    </row>
    <row r="167" spans="1:4" x14ac:dyDescent="0.25">
      <c r="A167" s="81"/>
      <c r="B167" s="22" t="s">
        <v>72</v>
      </c>
      <c r="C167" s="16"/>
      <c r="D167" s="75"/>
    </row>
    <row r="168" spans="1:4" x14ac:dyDescent="0.25">
      <c r="A168" s="81"/>
      <c r="B168" s="22" t="s">
        <v>16</v>
      </c>
      <c r="C168" s="17"/>
      <c r="D168" s="75"/>
    </row>
    <row r="169" spans="1:4" x14ac:dyDescent="0.25">
      <c r="A169" s="81"/>
      <c r="B169" s="22" t="s">
        <v>73</v>
      </c>
      <c r="C169" s="11"/>
      <c r="D169" s="75"/>
    </row>
    <row r="170" spans="1:4" x14ac:dyDescent="0.25">
      <c r="A170" s="81"/>
      <c r="B170" s="22" t="s">
        <v>74</v>
      </c>
      <c r="C170" s="11"/>
      <c r="D170" s="75"/>
    </row>
    <row r="171" spans="1:4" x14ac:dyDescent="0.25">
      <c r="A171" s="81"/>
      <c r="B171" s="22" t="s">
        <v>147</v>
      </c>
      <c r="C171" s="11"/>
      <c r="D171" s="75"/>
    </row>
    <row r="172" spans="1:4" x14ac:dyDescent="0.25">
      <c r="A172" s="81"/>
      <c r="B172" s="22" t="s">
        <v>85</v>
      </c>
      <c r="C172" s="39"/>
      <c r="D172" s="75"/>
    </row>
    <row r="173" spans="1:4" x14ac:dyDescent="0.25">
      <c r="A173" s="82"/>
      <c r="B173" s="22" t="s">
        <v>78</v>
      </c>
      <c r="C173" s="11"/>
      <c r="D173" s="75"/>
    </row>
    <row r="174" spans="1:4" x14ac:dyDescent="0.25">
      <c r="A174" s="80" t="s">
        <v>80</v>
      </c>
      <c r="B174" s="30" t="s">
        <v>193</v>
      </c>
      <c r="C174" s="12">
        <f>C171*2.7225*C172</f>
        <v>0</v>
      </c>
      <c r="D174" s="76"/>
    </row>
    <row r="175" spans="1:4" x14ac:dyDescent="0.25">
      <c r="A175" s="83"/>
      <c r="B175" s="58" t="s">
        <v>189</v>
      </c>
      <c r="C175" s="31">
        <f>C174*C170</f>
        <v>0</v>
      </c>
      <c r="D175" s="77"/>
    </row>
    <row r="176" spans="1:4" ht="13.8" thickBot="1" x14ac:dyDescent="0.3">
      <c r="A176" s="84"/>
      <c r="B176" s="23" t="s">
        <v>69</v>
      </c>
      <c r="C176" s="31">
        <f>C174*C169</f>
        <v>0</v>
      </c>
      <c r="D176" s="76"/>
    </row>
    <row r="177" spans="1:4" ht="14.4" thickTop="1" thickBot="1" x14ac:dyDescent="0.3">
      <c r="A177" s="84"/>
      <c r="B177" s="23" t="s">
        <v>70</v>
      </c>
      <c r="C177" s="33">
        <f>C174*C169*C170</f>
        <v>0</v>
      </c>
      <c r="D177" s="77"/>
    </row>
    <row r="178" spans="1:4" ht="13.8" thickTop="1" x14ac:dyDescent="0.25">
      <c r="A178" s="84"/>
      <c r="B178" s="22" t="s">
        <v>2</v>
      </c>
      <c r="C178" s="32">
        <v>0.05</v>
      </c>
      <c r="D178" s="76"/>
    </row>
    <row r="179" spans="1:4" x14ac:dyDescent="0.25">
      <c r="A179" s="84"/>
      <c r="B179" s="22" t="s">
        <v>0</v>
      </c>
      <c r="C179" s="13">
        <v>0.1</v>
      </c>
      <c r="D179" s="76"/>
    </row>
    <row r="180" spans="1:4" x14ac:dyDescent="0.25">
      <c r="A180" s="84"/>
      <c r="B180" s="22" t="s">
        <v>5</v>
      </c>
      <c r="C180" s="12">
        <f>C176*C178*454</f>
        <v>0</v>
      </c>
      <c r="D180" s="73"/>
    </row>
    <row r="181" spans="1:4" x14ac:dyDescent="0.25">
      <c r="A181" s="85"/>
      <c r="B181" s="29" t="s">
        <v>6</v>
      </c>
      <c r="C181" s="12">
        <f>C177*C179*454</f>
        <v>0</v>
      </c>
      <c r="D181" s="73"/>
    </row>
    <row r="182" spans="1:4" x14ac:dyDescent="0.25">
      <c r="A182" s="80" t="s">
        <v>81</v>
      </c>
      <c r="B182" s="27" t="s">
        <v>3</v>
      </c>
      <c r="C182" s="28"/>
      <c r="D182" s="76"/>
    </row>
    <row r="183" spans="1:4" x14ac:dyDescent="0.25">
      <c r="A183" s="81"/>
      <c r="B183" s="22" t="s">
        <v>63</v>
      </c>
      <c r="C183" s="12" t="e">
        <f>(C180/C163)*1000000</f>
        <v>#DIV/0!</v>
      </c>
      <c r="D183" s="76"/>
    </row>
    <row r="184" spans="1:4" x14ac:dyDescent="0.25">
      <c r="A184" s="81"/>
      <c r="B184" s="25" t="s">
        <v>195</v>
      </c>
      <c r="C184" s="14" t="e">
        <f>VLOOKUP(C168,'A.I. LIST'!$B$7:$D$156,2)</f>
        <v>#N/A</v>
      </c>
      <c r="D184" s="76"/>
    </row>
    <row r="185" spans="1:4" ht="13.8" thickBot="1" x14ac:dyDescent="0.3">
      <c r="A185" s="81"/>
      <c r="B185" s="22" t="s">
        <v>1</v>
      </c>
      <c r="C185" s="31" t="e">
        <f>C183/C184*100</f>
        <v>#DIV/0!</v>
      </c>
      <c r="D185" s="76"/>
    </row>
    <row r="186" spans="1:4" ht="14.4" thickTop="1" thickBot="1" x14ac:dyDescent="0.3">
      <c r="A186" s="81"/>
      <c r="B186" s="25" t="s">
        <v>7</v>
      </c>
      <c r="C186" s="35" t="e">
        <f>IF(C185&gt;100, "EXCEEDS STANDARD", "OK")</f>
        <v>#DIV/0!</v>
      </c>
      <c r="D186" s="77"/>
    </row>
    <row r="187" spans="1:4" ht="13.8" thickTop="1" x14ac:dyDescent="0.25">
      <c r="A187" s="81"/>
      <c r="B187" s="26" t="s">
        <v>4</v>
      </c>
      <c r="C187" s="34"/>
      <c r="D187" s="76"/>
    </row>
    <row r="188" spans="1:4" x14ac:dyDescent="0.25">
      <c r="A188" s="81"/>
      <c r="B188" s="22" t="s">
        <v>63</v>
      </c>
      <c r="C188" s="12" t="e">
        <f>(C181/C164)*1000000</f>
        <v>#DIV/0!</v>
      </c>
      <c r="D188" s="76"/>
    </row>
    <row r="189" spans="1:4" x14ac:dyDescent="0.25">
      <c r="A189" s="81"/>
      <c r="B189" s="25" t="s">
        <v>198</v>
      </c>
      <c r="C189" s="14" t="e">
        <f>VLOOKUP(C168,'A.I. LIST'!$B$7:$D$156,3)</f>
        <v>#N/A</v>
      </c>
      <c r="D189" s="76"/>
    </row>
    <row r="190" spans="1:4" ht="13.8" thickBot="1" x14ac:dyDescent="0.3">
      <c r="A190" s="81"/>
      <c r="B190" s="22" t="s">
        <v>1</v>
      </c>
      <c r="C190" s="31" t="e">
        <f>C188/C189*100</f>
        <v>#DIV/0!</v>
      </c>
      <c r="D190" s="76"/>
    </row>
    <row r="191" spans="1:4" ht="14.4" thickTop="1" thickBot="1" x14ac:dyDescent="0.3">
      <c r="A191" s="82"/>
      <c r="B191" s="36" t="s">
        <v>7</v>
      </c>
      <c r="C191" s="35" t="e">
        <f>IF(C190&gt;100, "EXCEEDS STANDARD", "OK")</f>
        <v>#DIV/0!</v>
      </c>
      <c r="D191" s="77"/>
    </row>
    <row r="192" spans="1:4" ht="14.4" thickTop="1" thickBot="1" x14ac:dyDescent="0.3">
      <c r="A192" s="18"/>
      <c r="B192" s="24" t="s">
        <v>196</v>
      </c>
      <c r="C192" s="59" t="s">
        <v>194</v>
      </c>
      <c r="D192" s="78"/>
    </row>
    <row r="193" spans="1:4" ht="13.8" thickTop="1" x14ac:dyDescent="0.25">
      <c r="A193" s="37" t="s">
        <v>65</v>
      </c>
      <c r="B193" s="98"/>
      <c r="C193" s="99"/>
      <c r="D193" s="100"/>
    </row>
    <row r="194" spans="1:4" ht="13.8" thickBot="1" x14ac:dyDescent="0.3">
      <c r="A194" s="38"/>
      <c r="B194" s="101"/>
      <c r="C194" s="102"/>
      <c r="D194" s="103"/>
    </row>
    <row r="195" spans="1:4" ht="37.200000000000003" customHeight="1" thickTop="1" thickBot="1" x14ac:dyDescent="0.3">
      <c r="A195" s="104"/>
      <c r="B195" s="105"/>
      <c r="C195" s="105"/>
      <c r="D195" s="106"/>
    </row>
    <row r="196" spans="1:4" ht="15.6" thickTop="1" x14ac:dyDescent="0.25">
      <c r="A196" s="64">
        <v>6</v>
      </c>
      <c r="B196" s="92" t="s">
        <v>84</v>
      </c>
      <c r="C196" s="92"/>
      <c r="D196" s="93"/>
    </row>
    <row r="197" spans="1:4" x14ac:dyDescent="0.25">
      <c r="A197" s="18"/>
      <c r="B197" s="94" t="s">
        <v>67</v>
      </c>
      <c r="C197" s="95"/>
      <c r="D197" s="96"/>
    </row>
    <row r="198" spans="1:4" x14ac:dyDescent="0.25">
      <c r="A198" s="80" t="s">
        <v>79</v>
      </c>
      <c r="B198" s="30" t="s">
        <v>10</v>
      </c>
      <c r="C198" s="41"/>
      <c r="D198" s="65" t="s">
        <v>66</v>
      </c>
    </row>
    <row r="199" spans="1:4" x14ac:dyDescent="0.25">
      <c r="A199" s="81"/>
      <c r="B199" s="25" t="s">
        <v>71</v>
      </c>
      <c r="C199" s="15"/>
      <c r="D199" s="73"/>
    </row>
    <row r="200" spans="1:4" x14ac:dyDescent="0.25">
      <c r="A200" s="81"/>
      <c r="B200" s="25" t="s">
        <v>197</v>
      </c>
      <c r="C200" s="15"/>
      <c r="D200" s="73"/>
    </row>
    <row r="201" spans="1:4" x14ac:dyDescent="0.25">
      <c r="A201" s="81"/>
      <c r="B201" s="22" t="s">
        <v>83</v>
      </c>
      <c r="C201" s="19"/>
      <c r="D201" s="74"/>
    </row>
    <row r="202" spans="1:4" x14ac:dyDescent="0.25">
      <c r="A202" s="81"/>
      <c r="B202" s="22" t="s">
        <v>75</v>
      </c>
      <c r="C202" s="10"/>
      <c r="D202" s="75"/>
    </row>
    <row r="203" spans="1:4" x14ac:dyDescent="0.25">
      <c r="A203" s="81"/>
      <c r="B203" s="22" t="s">
        <v>76</v>
      </c>
      <c r="C203" s="10"/>
      <c r="D203" s="75"/>
    </row>
    <row r="204" spans="1:4" x14ac:dyDescent="0.25">
      <c r="A204" s="81"/>
      <c r="B204" s="22" t="s">
        <v>64</v>
      </c>
      <c r="C204" s="16"/>
      <c r="D204" s="75"/>
    </row>
    <row r="205" spans="1:4" ht="26.4" x14ac:dyDescent="0.25">
      <c r="A205" s="81"/>
      <c r="B205" s="23" t="s">
        <v>190</v>
      </c>
      <c r="C205" s="40"/>
      <c r="D205" s="75"/>
    </row>
    <row r="206" spans="1:4" x14ac:dyDescent="0.25">
      <c r="A206" s="81"/>
      <c r="B206" s="22" t="s">
        <v>72</v>
      </c>
      <c r="C206" s="16"/>
      <c r="D206" s="75"/>
    </row>
    <row r="207" spans="1:4" x14ac:dyDescent="0.25">
      <c r="A207" s="81"/>
      <c r="B207" s="22" t="s">
        <v>16</v>
      </c>
      <c r="C207" s="17"/>
      <c r="D207" s="75"/>
    </row>
    <row r="208" spans="1:4" x14ac:dyDescent="0.25">
      <c r="A208" s="81"/>
      <c r="B208" s="22" t="s">
        <v>73</v>
      </c>
      <c r="C208" s="11"/>
      <c r="D208" s="75"/>
    </row>
    <row r="209" spans="1:4" x14ac:dyDescent="0.25">
      <c r="A209" s="81"/>
      <c r="B209" s="22" t="s">
        <v>74</v>
      </c>
      <c r="C209" s="11"/>
      <c r="D209" s="75"/>
    </row>
    <row r="210" spans="1:4" x14ac:dyDescent="0.25">
      <c r="A210" s="81"/>
      <c r="B210" s="22" t="s">
        <v>147</v>
      </c>
      <c r="C210" s="11"/>
      <c r="D210" s="75"/>
    </row>
    <row r="211" spans="1:4" x14ac:dyDescent="0.25">
      <c r="A211" s="81"/>
      <c r="B211" s="22" t="s">
        <v>85</v>
      </c>
      <c r="C211" s="39"/>
      <c r="D211" s="75"/>
    </row>
    <row r="212" spans="1:4" x14ac:dyDescent="0.25">
      <c r="A212" s="82"/>
      <c r="B212" s="22" t="s">
        <v>78</v>
      </c>
      <c r="C212" s="11"/>
      <c r="D212" s="75"/>
    </row>
    <row r="213" spans="1:4" x14ac:dyDescent="0.25">
      <c r="A213" s="80" t="s">
        <v>80</v>
      </c>
      <c r="B213" s="30" t="s">
        <v>193</v>
      </c>
      <c r="C213" s="12">
        <f>C210*2.7225*C211</f>
        <v>0</v>
      </c>
      <c r="D213" s="76"/>
    </row>
    <row r="214" spans="1:4" x14ac:dyDescent="0.25">
      <c r="A214" s="83"/>
      <c r="B214" s="58" t="s">
        <v>189</v>
      </c>
      <c r="C214" s="31">
        <f>C213*C209</f>
        <v>0</v>
      </c>
      <c r="D214" s="77"/>
    </row>
    <row r="215" spans="1:4" ht="13.8" thickBot="1" x14ac:dyDescent="0.3">
      <c r="A215" s="84"/>
      <c r="B215" s="23" t="s">
        <v>69</v>
      </c>
      <c r="C215" s="31">
        <f>C213*C208</f>
        <v>0</v>
      </c>
      <c r="D215" s="76"/>
    </row>
    <row r="216" spans="1:4" ht="14.4" thickTop="1" thickBot="1" x14ac:dyDescent="0.3">
      <c r="A216" s="84"/>
      <c r="B216" s="23" t="s">
        <v>70</v>
      </c>
      <c r="C216" s="33">
        <f>C213*C208*C209</f>
        <v>0</v>
      </c>
      <c r="D216" s="77"/>
    </row>
    <row r="217" spans="1:4" ht="13.8" thickTop="1" x14ac:dyDescent="0.25">
      <c r="A217" s="84"/>
      <c r="B217" s="22" t="s">
        <v>2</v>
      </c>
      <c r="C217" s="32">
        <v>0.05</v>
      </c>
      <c r="D217" s="76"/>
    </row>
    <row r="218" spans="1:4" x14ac:dyDescent="0.25">
      <c r="A218" s="84"/>
      <c r="B218" s="22" t="s">
        <v>0</v>
      </c>
      <c r="C218" s="13">
        <v>0.1</v>
      </c>
      <c r="D218" s="76"/>
    </row>
    <row r="219" spans="1:4" x14ac:dyDescent="0.25">
      <c r="A219" s="84"/>
      <c r="B219" s="22" t="s">
        <v>5</v>
      </c>
      <c r="C219" s="12">
        <f>C215*C217*454</f>
        <v>0</v>
      </c>
      <c r="D219" s="73"/>
    </row>
    <row r="220" spans="1:4" x14ac:dyDescent="0.25">
      <c r="A220" s="85"/>
      <c r="B220" s="29" t="s">
        <v>6</v>
      </c>
      <c r="C220" s="12">
        <f>C216*C218*454</f>
        <v>0</v>
      </c>
      <c r="D220" s="73"/>
    </row>
    <row r="221" spans="1:4" x14ac:dyDescent="0.25">
      <c r="A221" s="80" t="s">
        <v>81</v>
      </c>
      <c r="B221" s="27" t="s">
        <v>3</v>
      </c>
      <c r="C221" s="28"/>
      <c r="D221" s="76"/>
    </row>
    <row r="222" spans="1:4" x14ac:dyDescent="0.25">
      <c r="A222" s="81"/>
      <c r="B222" s="22" t="s">
        <v>63</v>
      </c>
      <c r="C222" s="12" t="e">
        <f>(C219/C202)*1000000</f>
        <v>#DIV/0!</v>
      </c>
      <c r="D222" s="76"/>
    </row>
    <row r="223" spans="1:4" x14ac:dyDescent="0.25">
      <c r="A223" s="81"/>
      <c r="B223" s="25" t="s">
        <v>195</v>
      </c>
      <c r="C223" s="14" t="e">
        <f>VLOOKUP(C207,'A.I. LIST'!$B$7:$D$156,2)</f>
        <v>#N/A</v>
      </c>
      <c r="D223" s="76"/>
    </row>
    <row r="224" spans="1:4" ht="13.8" thickBot="1" x14ac:dyDescent="0.3">
      <c r="A224" s="81"/>
      <c r="B224" s="22" t="s">
        <v>1</v>
      </c>
      <c r="C224" s="31" t="e">
        <f>C222/C223*100</f>
        <v>#DIV/0!</v>
      </c>
      <c r="D224" s="76"/>
    </row>
    <row r="225" spans="1:4" ht="14.4" thickTop="1" thickBot="1" x14ac:dyDescent="0.3">
      <c r="A225" s="81"/>
      <c r="B225" s="25" t="s">
        <v>7</v>
      </c>
      <c r="C225" s="35" t="e">
        <f>IF(C224&gt;100, "EXCEEDS STANDARD", "OK")</f>
        <v>#DIV/0!</v>
      </c>
      <c r="D225" s="77"/>
    </row>
    <row r="226" spans="1:4" ht="13.8" thickTop="1" x14ac:dyDescent="0.25">
      <c r="A226" s="81"/>
      <c r="B226" s="26" t="s">
        <v>4</v>
      </c>
      <c r="C226" s="34"/>
      <c r="D226" s="76"/>
    </row>
    <row r="227" spans="1:4" x14ac:dyDescent="0.25">
      <c r="A227" s="81"/>
      <c r="B227" s="22" t="s">
        <v>63</v>
      </c>
      <c r="C227" s="12" t="e">
        <f>(C220/C203)*1000000</f>
        <v>#DIV/0!</v>
      </c>
      <c r="D227" s="76"/>
    </row>
    <row r="228" spans="1:4" x14ac:dyDescent="0.25">
      <c r="A228" s="81"/>
      <c r="B228" s="25" t="s">
        <v>198</v>
      </c>
      <c r="C228" s="14" t="e">
        <f>VLOOKUP(C207,'A.I. LIST'!$B$7:$D$156,3)</f>
        <v>#N/A</v>
      </c>
      <c r="D228" s="76"/>
    </row>
    <row r="229" spans="1:4" ht="13.8" thickBot="1" x14ac:dyDescent="0.3">
      <c r="A229" s="81"/>
      <c r="B229" s="22" t="s">
        <v>1</v>
      </c>
      <c r="C229" s="31" t="e">
        <f>C227/C228*100</f>
        <v>#DIV/0!</v>
      </c>
      <c r="D229" s="76"/>
    </row>
    <row r="230" spans="1:4" ht="14.4" thickTop="1" thickBot="1" x14ac:dyDescent="0.3">
      <c r="A230" s="82"/>
      <c r="B230" s="36" t="s">
        <v>7</v>
      </c>
      <c r="C230" s="35" t="e">
        <f>IF(C229&gt;100, "EXCEEDS STANDARD", "OK")</f>
        <v>#DIV/0!</v>
      </c>
      <c r="D230" s="77"/>
    </row>
    <row r="231" spans="1:4" ht="14.4" thickTop="1" thickBot="1" x14ac:dyDescent="0.3">
      <c r="A231" s="18"/>
      <c r="B231" s="24" t="s">
        <v>196</v>
      </c>
      <c r="C231" s="59" t="s">
        <v>194</v>
      </c>
      <c r="D231" s="78"/>
    </row>
    <row r="232" spans="1:4" ht="13.8" thickTop="1" x14ac:dyDescent="0.25">
      <c r="A232" s="37" t="s">
        <v>65</v>
      </c>
      <c r="B232" s="98"/>
      <c r="C232" s="99"/>
      <c r="D232" s="100"/>
    </row>
    <row r="233" spans="1:4" ht="13.8" thickBot="1" x14ac:dyDescent="0.3">
      <c r="A233" s="38"/>
      <c r="B233" s="101"/>
      <c r="C233" s="102"/>
      <c r="D233" s="103"/>
    </row>
    <row r="234" spans="1:4" ht="31.2" customHeight="1" thickTop="1" thickBot="1" x14ac:dyDescent="0.3">
      <c r="A234" s="104"/>
      <c r="B234" s="105"/>
      <c r="C234" s="105"/>
      <c r="D234" s="106"/>
    </row>
    <row r="235" spans="1:4" ht="13.8" thickTop="1" x14ac:dyDescent="0.25"/>
  </sheetData>
  <sheetProtection algorithmName="SHA-512" hashValue="BYy6psQLRbdvhG74/gNdYBobnTbb8AJaKEmDOf47dSl9tzp2quTF8mw5gYovbZ/gGkGiWvFXXQR9gqFLsg5ndw==" saltValue="FxNqoCKMKN5ltGjXRn8YQw==" spinCount="100000" sheet="1" selectLockedCells="1"/>
  <protectedRanges>
    <protectedRange sqref="C3:C14 C42:C53 C81:C92 C120:C131 C159:C170 C198:C209" name="DataEntry"/>
    <protectedRange sqref="C15:C17 C54:C56 C93:C95 C132:C134 C171:C173 C210:C212" name="DataEntry_2"/>
  </protectedRanges>
  <mergeCells count="42">
    <mergeCell ref="B232:D233"/>
    <mergeCell ref="A234:D234"/>
    <mergeCell ref="A159:A173"/>
    <mergeCell ref="A174:A181"/>
    <mergeCell ref="A182:A191"/>
    <mergeCell ref="B193:D194"/>
    <mergeCell ref="A195:D195"/>
    <mergeCell ref="A221:A230"/>
    <mergeCell ref="B115:D116"/>
    <mergeCell ref="A117:D117"/>
    <mergeCell ref="A57:A64"/>
    <mergeCell ref="A65:A74"/>
    <mergeCell ref="B76:D77"/>
    <mergeCell ref="A78:D78"/>
    <mergeCell ref="B80:D80"/>
    <mergeCell ref="A135:A142"/>
    <mergeCell ref="A143:A152"/>
    <mergeCell ref="A81:A95"/>
    <mergeCell ref="A96:A103"/>
    <mergeCell ref="A104:A113"/>
    <mergeCell ref="A39:D39"/>
    <mergeCell ref="B196:D196"/>
    <mergeCell ref="B197:D197"/>
    <mergeCell ref="A198:A212"/>
    <mergeCell ref="A213:A220"/>
    <mergeCell ref="B154:D155"/>
    <mergeCell ref="A156:D156"/>
    <mergeCell ref="B157:D157"/>
    <mergeCell ref="B158:D158"/>
    <mergeCell ref="B40:D40"/>
    <mergeCell ref="B41:D41"/>
    <mergeCell ref="A42:A56"/>
    <mergeCell ref="B79:D79"/>
    <mergeCell ref="B118:D118"/>
    <mergeCell ref="B119:D119"/>
    <mergeCell ref="A120:A134"/>
    <mergeCell ref="B37:D38"/>
    <mergeCell ref="B1:D1"/>
    <mergeCell ref="B2:D2"/>
    <mergeCell ref="A3:A17"/>
    <mergeCell ref="A18:A25"/>
    <mergeCell ref="A26:A35"/>
  </mergeCells>
  <dataValidations xWindow="669" yWindow="561" count="1">
    <dataValidation type="list" errorStyle="warning" showInputMessage="1" showErrorMessage="1" errorTitle="Bogey!" error="Please select a product from the list." promptTitle="Drop-down List:" prompt="Select the Active Ingredient from the drop-down menu by clicking on the arrow to the right and scrolling down - result will fill in appropriate MAC and HAL below if they exist." sqref="C12 C51 C90 C129 C168 C207" xr:uid="{00000000-0002-0000-0200-000000000000}">
      <formula1>ProductName</formula1>
    </dataValidation>
  </dataValidations>
  <pageMargins left="0.5" right="0.5" top="0.5" bottom="0.5" header="0" footer="0"/>
  <pageSetup scale="93" orientation="landscape" r:id="rId1"/>
  <headerFooter>
    <oddHeader>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3:E147"/>
  <sheetViews>
    <sheetView workbookViewId="0"/>
  </sheetViews>
  <sheetFormatPr defaultColWidth="9.109375" defaultRowHeight="13.2" x14ac:dyDescent="0.25"/>
  <cols>
    <col min="1" max="1" width="9.109375" style="1"/>
    <col min="2" max="2" width="48.77734375" style="21" bestFit="1" customWidth="1"/>
    <col min="3" max="3" width="9.6640625" style="21" bestFit="1" customWidth="1"/>
    <col min="4" max="4" width="9.33203125" style="21" bestFit="1" customWidth="1"/>
    <col min="5" max="5" width="12.88671875" style="21" customWidth="1"/>
    <col min="6" max="16384" width="9.109375" style="1"/>
  </cols>
  <sheetData>
    <row r="3" spans="2:5" s="5" customFormat="1" x14ac:dyDescent="0.25">
      <c r="B3" s="20" t="s">
        <v>15</v>
      </c>
      <c r="C3" s="21" t="s">
        <v>8</v>
      </c>
      <c r="D3" s="21" t="s">
        <v>9</v>
      </c>
      <c r="E3" s="21" t="s">
        <v>57</v>
      </c>
    </row>
    <row r="4" spans="2:5" s="5" customFormat="1" x14ac:dyDescent="0.25">
      <c r="B4" s="57"/>
      <c r="C4" s="57"/>
      <c r="D4" s="57"/>
      <c r="E4" s="55"/>
    </row>
    <row r="5" spans="2:5" s="5" customFormat="1" x14ac:dyDescent="0.25">
      <c r="B5" s="46" t="s">
        <v>149</v>
      </c>
      <c r="C5" s="46">
        <v>120</v>
      </c>
      <c r="D5" s="46">
        <v>70</v>
      </c>
      <c r="E5" s="46"/>
    </row>
    <row r="6" spans="2:5" s="5" customFormat="1" x14ac:dyDescent="0.25">
      <c r="B6" s="46" t="s">
        <v>150</v>
      </c>
      <c r="C6" s="46" t="s">
        <v>59</v>
      </c>
      <c r="D6" s="46" t="s">
        <v>59</v>
      </c>
      <c r="E6" s="46"/>
    </row>
    <row r="7" spans="2:5" s="5" customFormat="1" x14ac:dyDescent="0.25">
      <c r="B7" s="56" t="s">
        <v>177</v>
      </c>
      <c r="C7" s="56" t="s">
        <v>59</v>
      </c>
      <c r="D7" s="56" t="s">
        <v>59</v>
      </c>
      <c r="E7" s="55"/>
    </row>
    <row r="8" spans="2:5" s="5" customFormat="1" x14ac:dyDescent="0.25">
      <c r="B8" s="46" t="s">
        <v>115</v>
      </c>
      <c r="C8" s="46" t="s">
        <v>59</v>
      </c>
      <c r="D8" s="46" t="s">
        <v>59</v>
      </c>
      <c r="E8" s="46"/>
    </row>
    <row r="9" spans="2:5" s="5" customFormat="1" x14ac:dyDescent="0.25">
      <c r="B9" s="46" t="s">
        <v>130</v>
      </c>
      <c r="C9" s="46" t="s">
        <v>59</v>
      </c>
      <c r="D9" s="46" t="s">
        <v>59</v>
      </c>
      <c r="E9" s="46"/>
    </row>
    <row r="10" spans="2:5" s="5" customFormat="1" x14ac:dyDescent="0.25">
      <c r="B10" s="46" t="s">
        <v>18</v>
      </c>
      <c r="C10" s="46">
        <v>88</v>
      </c>
      <c r="D10" s="46" t="s">
        <v>59</v>
      </c>
      <c r="E10" s="46"/>
    </row>
    <row r="11" spans="2:5" s="5" customFormat="1" x14ac:dyDescent="0.25">
      <c r="B11" s="47" t="s">
        <v>158</v>
      </c>
      <c r="C11" s="46" t="s">
        <v>59</v>
      </c>
      <c r="D11" s="46" t="s">
        <v>59</v>
      </c>
      <c r="E11" s="21"/>
    </row>
    <row r="12" spans="2:5" s="5" customFormat="1" x14ac:dyDescent="0.25">
      <c r="B12" s="56" t="s">
        <v>176</v>
      </c>
      <c r="C12" s="46" t="s">
        <v>59</v>
      </c>
      <c r="D12" s="46" t="s">
        <v>59</v>
      </c>
      <c r="E12" s="55"/>
    </row>
    <row r="13" spans="2:5" s="5" customFormat="1" x14ac:dyDescent="0.25">
      <c r="B13" s="46" t="s">
        <v>151</v>
      </c>
      <c r="C13" s="46" t="s">
        <v>59</v>
      </c>
      <c r="D13" s="46" t="s">
        <v>59</v>
      </c>
      <c r="E13" s="46"/>
    </row>
    <row r="14" spans="2:5" s="5" customFormat="1" x14ac:dyDescent="0.25">
      <c r="B14" s="46" t="s">
        <v>19</v>
      </c>
      <c r="C14" s="46">
        <v>3.9</v>
      </c>
      <c r="D14" s="46">
        <v>558.29999999999995</v>
      </c>
      <c r="E14" s="46"/>
    </row>
    <row r="15" spans="2:5" s="5" customFormat="1" x14ac:dyDescent="0.25">
      <c r="B15" s="46" t="s">
        <v>133</v>
      </c>
      <c r="C15" s="46" t="s">
        <v>59</v>
      </c>
      <c r="D15" s="46" t="s">
        <v>59</v>
      </c>
      <c r="E15" s="46"/>
    </row>
    <row r="16" spans="2:5" s="5" customFormat="1" x14ac:dyDescent="0.25">
      <c r="B16" s="46" t="s">
        <v>132</v>
      </c>
      <c r="C16" s="46" t="s">
        <v>59</v>
      </c>
      <c r="D16" s="46" t="s">
        <v>59</v>
      </c>
      <c r="E16" s="46"/>
    </row>
    <row r="17" spans="2:5" s="5" customFormat="1" x14ac:dyDescent="0.25">
      <c r="B17" s="46" t="s">
        <v>131</v>
      </c>
      <c r="C17" s="46" t="s">
        <v>59</v>
      </c>
      <c r="D17" s="46" t="s">
        <v>59</v>
      </c>
      <c r="E17" s="46"/>
    </row>
    <row r="18" spans="2:5" s="5" customFormat="1" x14ac:dyDescent="0.25">
      <c r="B18" s="46" t="s">
        <v>134</v>
      </c>
      <c r="C18" s="46" t="s">
        <v>59</v>
      </c>
      <c r="D18" s="46" t="s">
        <v>59</v>
      </c>
      <c r="E18" s="46"/>
    </row>
    <row r="19" spans="2:5" s="5" customFormat="1" x14ac:dyDescent="0.25">
      <c r="B19" s="46" t="s">
        <v>101</v>
      </c>
      <c r="C19" s="46">
        <v>12</v>
      </c>
      <c r="D19" s="46">
        <v>2100</v>
      </c>
      <c r="E19" s="46"/>
    </row>
    <row r="20" spans="2:5" s="5" customFormat="1" x14ac:dyDescent="0.25">
      <c r="B20" s="46" t="s">
        <v>20</v>
      </c>
      <c r="C20" s="46">
        <v>11</v>
      </c>
      <c r="D20" s="46">
        <v>15.6</v>
      </c>
      <c r="E20" s="46"/>
    </row>
    <row r="21" spans="2:5" s="5" customFormat="1" x14ac:dyDescent="0.25">
      <c r="B21" s="46" t="s">
        <v>152</v>
      </c>
      <c r="C21" s="46" t="s">
        <v>59</v>
      </c>
      <c r="D21" s="46">
        <v>453.1</v>
      </c>
      <c r="E21" s="46"/>
    </row>
    <row r="22" spans="2:5" s="5" customFormat="1" x14ac:dyDescent="0.25">
      <c r="B22" s="46" t="s">
        <v>148</v>
      </c>
      <c r="C22" s="46" t="s">
        <v>59</v>
      </c>
      <c r="D22" s="46" t="s">
        <v>59</v>
      </c>
      <c r="E22" s="46"/>
    </row>
    <row r="23" spans="2:5" s="5" customFormat="1" x14ac:dyDescent="0.25">
      <c r="B23" s="46" t="s">
        <v>113</v>
      </c>
      <c r="C23" s="46" t="s">
        <v>59</v>
      </c>
      <c r="D23" s="46" t="s">
        <v>59</v>
      </c>
      <c r="E23" s="46"/>
    </row>
    <row r="24" spans="2:5" x14ac:dyDescent="0.25">
      <c r="B24" s="46" t="s">
        <v>21</v>
      </c>
      <c r="C24" s="46">
        <v>1020</v>
      </c>
      <c r="D24" s="46">
        <v>300.2</v>
      </c>
      <c r="E24" s="46"/>
    </row>
    <row r="25" spans="2:5" x14ac:dyDescent="0.25">
      <c r="B25" s="46" t="s">
        <v>22</v>
      </c>
      <c r="C25" s="46">
        <v>41</v>
      </c>
      <c r="D25" s="46">
        <v>145.1</v>
      </c>
      <c r="E25" s="46"/>
    </row>
    <row r="26" spans="2:5" x14ac:dyDescent="0.25">
      <c r="B26" s="56" t="s">
        <v>185</v>
      </c>
      <c r="C26" s="46" t="s">
        <v>59</v>
      </c>
      <c r="D26" s="46" t="s">
        <v>59</v>
      </c>
      <c r="E26" s="55"/>
    </row>
    <row r="27" spans="2:5" x14ac:dyDescent="0.25">
      <c r="B27" s="46" t="s">
        <v>135</v>
      </c>
      <c r="C27" s="46" t="s">
        <v>59</v>
      </c>
      <c r="D27" s="46" t="s">
        <v>59</v>
      </c>
      <c r="E27" s="46"/>
    </row>
    <row r="28" spans="2:5" x14ac:dyDescent="0.25">
      <c r="B28" s="46" t="s">
        <v>23</v>
      </c>
      <c r="C28" s="46">
        <v>1.5</v>
      </c>
      <c r="D28" s="46">
        <v>26</v>
      </c>
      <c r="E28" s="46"/>
    </row>
    <row r="29" spans="2:5" x14ac:dyDescent="0.25">
      <c r="B29" s="46" t="s">
        <v>108</v>
      </c>
      <c r="C29" s="46">
        <v>21</v>
      </c>
      <c r="D29" s="46">
        <v>47.9</v>
      </c>
      <c r="E29" s="46"/>
    </row>
    <row r="30" spans="2:5" x14ac:dyDescent="0.25">
      <c r="B30" s="46" t="s">
        <v>24</v>
      </c>
      <c r="C30" s="46">
        <v>128</v>
      </c>
      <c r="D30" s="46">
        <v>5208.6000000000004</v>
      </c>
      <c r="E30" s="46"/>
    </row>
    <row r="31" spans="2:5" x14ac:dyDescent="0.25">
      <c r="B31" s="46" t="s">
        <v>86</v>
      </c>
      <c r="C31" s="46">
        <v>56</v>
      </c>
      <c r="D31" s="46" t="s">
        <v>59</v>
      </c>
      <c r="E31" s="46"/>
    </row>
    <row r="32" spans="2:5" x14ac:dyDescent="0.25">
      <c r="B32" s="46" t="s">
        <v>87</v>
      </c>
      <c r="C32" s="46">
        <v>26.3</v>
      </c>
      <c r="D32" s="46">
        <v>1.5</v>
      </c>
      <c r="E32" s="46"/>
    </row>
    <row r="33" spans="2:5" x14ac:dyDescent="0.25">
      <c r="B33" s="48" t="s">
        <v>182</v>
      </c>
      <c r="C33" s="46">
        <v>3800</v>
      </c>
      <c r="D33" s="46">
        <v>1050</v>
      </c>
      <c r="E33" s="46">
        <v>1</v>
      </c>
    </row>
    <row r="34" spans="2:5" x14ac:dyDescent="0.25">
      <c r="B34" s="46" t="s">
        <v>25</v>
      </c>
      <c r="C34" s="46">
        <v>1722</v>
      </c>
      <c r="D34" s="46">
        <v>330</v>
      </c>
      <c r="E34" s="46"/>
    </row>
    <row r="35" spans="2:5" x14ac:dyDescent="0.25">
      <c r="B35" s="46" t="s">
        <v>58</v>
      </c>
      <c r="C35" s="46" t="s">
        <v>59</v>
      </c>
      <c r="D35" s="46" t="s">
        <v>59</v>
      </c>
      <c r="E35" s="46"/>
    </row>
    <row r="36" spans="2:5" x14ac:dyDescent="0.25">
      <c r="B36" s="46" t="s">
        <v>125</v>
      </c>
      <c r="C36" s="46" t="s">
        <v>59</v>
      </c>
      <c r="D36" s="46" t="s">
        <v>59</v>
      </c>
      <c r="E36" s="46"/>
    </row>
    <row r="37" spans="2:5" x14ac:dyDescent="0.25">
      <c r="B37" s="46" t="s">
        <v>139</v>
      </c>
      <c r="C37" s="46" t="s">
        <v>59</v>
      </c>
      <c r="D37" s="46" t="s">
        <v>59</v>
      </c>
      <c r="E37" s="46"/>
    </row>
    <row r="38" spans="2:5" x14ac:dyDescent="0.25">
      <c r="B38" s="46" t="s">
        <v>143</v>
      </c>
      <c r="C38" s="46" t="s">
        <v>59</v>
      </c>
      <c r="D38" s="46" t="s">
        <v>59</v>
      </c>
      <c r="E38" s="46"/>
    </row>
    <row r="39" spans="2:5" x14ac:dyDescent="0.25">
      <c r="B39" s="46" t="s">
        <v>110</v>
      </c>
      <c r="C39" s="46" t="s">
        <v>59</v>
      </c>
      <c r="D39" s="46" t="s">
        <v>59</v>
      </c>
      <c r="E39" s="46"/>
    </row>
    <row r="40" spans="2:5" x14ac:dyDescent="0.25">
      <c r="B40" s="47" t="s">
        <v>161</v>
      </c>
      <c r="C40" s="47" t="s">
        <v>59</v>
      </c>
      <c r="D40" s="47" t="s">
        <v>59</v>
      </c>
    </row>
    <row r="41" spans="2:5" x14ac:dyDescent="0.25">
      <c r="B41" s="46" t="s">
        <v>153</v>
      </c>
      <c r="C41" s="46" t="s">
        <v>59</v>
      </c>
      <c r="D41" s="46" t="s">
        <v>59</v>
      </c>
      <c r="E41" s="46"/>
    </row>
    <row r="42" spans="2:5" x14ac:dyDescent="0.25">
      <c r="B42" s="46" t="s">
        <v>26</v>
      </c>
      <c r="C42" s="46">
        <v>310</v>
      </c>
      <c r="D42" s="46">
        <v>7000</v>
      </c>
      <c r="E42" s="46"/>
    </row>
    <row r="43" spans="2:5" x14ac:dyDescent="0.25">
      <c r="B43" s="46" t="s">
        <v>112</v>
      </c>
      <c r="C43" s="46" t="s">
        <v>59</v>
      </c>
      <c r="D43" s="46" t="s">
        <v>59</v>
      </c>
      <c r="E43" s="46"/>
    </row>
    <row r="44" spans="2:5" x14ac:dyDescent="0.25">
      <c r="B44" s="46" t="s">
        <v>27</v>
      </c>
      <c r="C44" s="46">
        <v>420</v>
      </c>
      <c r="D44" s="46">
        <v>189</v>
      </c>
      <c r="E44" s="46"/>
    </row>
    <row r="45" spans="2:5" x14ac:dyDescent="0.25">
      <c r="B45" s="46" t="s">
        <v>13</v>
      </c>
      <c r="C45" s="46">
        <v>120</v>
      </c>
      <c r="D45" s="46">
        <v>140</v>
      </c>
      <c r="E45" s="46"/>
    </row>
    <row r="46" spans="2:5" x14ac:dyDescent="0.25">
      <c r="B46" s="46" t="s">
        <v>119</v>
      </c>
      <c r="C46" s="46" t="s">
        <v>59</v>
      </c>
      <c r="D46" s="46" t="s">
        <v>59</v>
      </c>
      <c r="E46" s="46"/>
    </row>
    <row r="47" spans="2:5" x14ac:dyDescent="0.25">
      <c r="B47" s="46" t="s">
        <v>154</v>
      </c>
      <c r="C47" s="46" t="s">
        <v>59</v>
      </c>
      <c r="D47" s="46">
        <v>20</v>
      </c>
      <c r="E47" s="46"/>
    </row>
    <row r="48" spans="2:5" x14ac:dyDescent="0.25">
      <c r="B48" s="46" t="s">
        <v>102</v>
      </c>
      <c r="C48" s="46" t="s">
        <v>59</v>
      </c>
      <c r="D48" s="46" t="s">
        <v>59</v>
      </c>
      <c r="E48" s="46"/>
    </row>
    <row r="49" spans="2:5" x14ac:dyDescent="0.25">
      <c r="B49" s="46" t="s">
        <v>28</v>
      </c>
      <c r="C49" s="46">
        <v>1400</v>
      </c>
      <c r="D49" s="46">
        <v>30.7</v>
      </c>
      <c r="E49" s="46"/>
    </row>
    <row r="50" spans="2:5" x14ac:dyDescent="0.25">
      <c r="B50" s="46" t="s">
        <v>29</v>
      </c>
      <c r="C50" s="46">
        <v>263</v>
      </c>
      <c r="D50" s="46">
        <v>280</v>
      </c>
      <c r="E50" s="46"/>
    </row>
    <row r="51" spans="2:5" x14ac:dyDescent="0.25">
      <c r="B51" s="46" t="s">
        <v>30</v>
      </c>
      <c r="C51" s="46" t="s">
        <v>59</v>
      </c>
      <c r="D51" s="46">
        <v>1</v>
      </c>
      <c r="E51" s="46"/>
    </row>
    <row r="52" spans="2:5" x14ac:dyDescent="0.25">
      <c r="B52" s="46" t="s">
        <v>31</v>
      </c>
      <c r="C52" s="46" t="s">
        <v>59</v>
      </c>
      <c r="D52" s="46">
        <v>1</v>
      </c>
      <c r="E52" s="46"/>
    </row>
    <row r="53" spans="2:5" x14ac:dyDescent="0.25">
      <c r="B53" s="46" t="s">
        <v>32</v>
      </c>
      <c r="C53" s="46">
        <v>14</v>
      </c>
      <c r="D53" s="46">
        <v>630.5</v>
      </c>
      <c r="E53" s="46"/>
    </row>
    <row r="54" spans="2:5" x14ac:dyDescent="0.25">
      <c r="B54" s="46" t="s">
        <v>103</v>
      </c>
      <c r="C54" s="46" t="s">
        <v>59</v>
      </c>
      <c r="D54" s="46" t="s">
        <v>59</v>
      </c>
      <c r="E54" s="46"/>
    </row>
    <row r="55" spans="2:5" x14ac:dyDescent="0.25">
      <c r="B55" s="47" t="s">
        <v>168</v>
      </c>
      <c r="C55" s="46" t="s">
        <v>59</v>
      </c>
      <c r="D55" s="46" t="s">
        <v>59</v>
      </c>
    </row>
    <row r="56" spans="2:5" x14ac:dyDescent="0.25">
      <c r="B56" s="47" t="s">
        <v>163</v>
      </c>
      <c r="C56" s="47" t="s">
        <v>59</v>
      </c>
      <c r="D56" s="47" t="s">
        <v>59</v>
      </c>
    </row>
    <row r="57" spans="2:5" x14ac:dyDescent="0.25">
      <c r="B57" s="46" t="s">
        <v>120</v>
      </c>
      <c r="C57" s="46" t="s">
        <v>59</v>
      </c>
      <c r="D57" s="46" t="s">
        <v>59</v>
      </c>
      <c r="E57" s="46"/>
    </row>
    <row r="58" spans="2:5" x14ac:dyDescent="0.25">
      <c r="B58" s="46" t="s">
        <v>92</v>
      </c>
      <c r="C58" s="46">
        <v>4.7</v>
      </c>
      <c r="D58" s="46" t="s">
        <v>59</v>
      </c>
      <c r="E58" s="46"/>
    </row>
    <row r="59" spans="2:5" x14ac:dyDescent="0.25">
      <c r="B59" s="47" t="s">
        <v>169</v>
      </c>
      <c r="C59" s="46" t="s">
        <v>59</v>
      </c>
      <c r="D59" s="46" t="s">
        <v>59</v>
      </c>
    </row>
    <row r="60" spans="2:5" x14ac:dyDescent="0.25">
      <c r="B60" s="46" t="s">
        <v>144</v>
      </c>
      <c r="C60" s="46" t="s">
        <v>59</v>
      </c>
      <c r="D60" s="46" t="s">
        <v>59</v>
      </c>
      <c r="E60" s="46"/>
    </row>
    <row r="61" spans="2:5" x14ac:dyDescent="0.25">
      <c r="B61" s="46" t="s">
        <v>33</v>
      </c>
      <c r="C61" s="46">
        <v>4.4000000000000004</v>
      </c>
      <c r="D61" s="46" t="s">
        <v>59</v>
      </c>
      <c r="E61" s="46"/>
    </row>
    <row r="62" spans="2:5" x14ac:dyDescent="0.25">
      <c r="B62" s="46" t="s">
        <v>121</v>
      </c>
      <c r="C62" s="46" t="s">
        <v>59</v>
      </c>
      <c r="D62" s="46" t="s">
        <v>59</v>
      </c>
      <c r="E62" s="46"/>
    </row>
    <row r="63" spans="2:5" x14ac:dyDescent="0.25">
      <c r="B63" s="46" t="s">
        <v>34</v>
      </c>
      <c r="C63" s="46">
        <v>25</v>
      </c>
      <c r="D63" s="46">
        <v>700</v>
      </c>
      <c r="E63" s="46"/>
    </row>
    <row r="64" spans="2:5" x14ac:dyDescent="0.25">
      <c r="B64" s="46" t="s">
        <v>35</v>
      </c>
      <c r="C64" s="46">
        <v>2.63</v>
      </c>
      <c r="D64" s="46">
        <v>1400</v>
      </c>
      <c r="E64" s="46"/>
    </row>
    <row r="65" spans="2:5" x14ac:dyDescent="0.25">
      <c r="B65" s="47" t="s">
        <v>187</v>
      </c>
      <c r="C65" s="46" t="s">
        <v>59</v>
      </c>
      <c r="D65" s="46" t="s">
        <v>59</v>
      </c>
    </row>
    <row r="66" spans="2:5" x14ac:dyDescent="0.25">
      <c r="B66" s="46" t="s">
        <v>122</v>
      </c>
      <c r="C66" s="46" t="s">
        <v>59</v>
      </c>
      <c r="D66" s="46" t="s">
        <v>59</v>
      </c>
      <c r="E66" s="46"/>
    </row>
    <row r="67" spans="2:5" x14ac:dyDescent="0.25">
      <c r="B67" s="46" t="s">
        <v>36</v>
      </c>
      <c r="C67" s="46">
        <v>1135</v>
      </c>
      <c r="D67" s="46">
        <v>2343</v>
      </c>
      <c r="E67" s="46"/>
    </row>
    <row r="68" spans="2:5" x14ac:dyDescent="0.25">
      <c r="B68" s="47" t="s">
        <v>160</v>
      </c>
      <c r="C68" s="46" t="s">
        <v>59</v>
      </c>
      <c r="D68" s="46" t="s">
        <v>59</v>
      </c>
    </row>
    <row r="69" spans="2:5" x14ac:dyDescent="0.25">
      <c r="B69" s="46" t="s">
        <v>37</v>
      </c>
      <c r="C69" s="46">
        <v>405</v>
      </c>
      <c r="D69" s="46">
        <v>20</v>
      </c>
      <c r="E69" s="46"/>
    </row>
    <row r="70" spans="2:5" x14ac:dyDescent="0.25">
      <c r="B70" s="46" t="s">
        <v>38</v>
      </c>
      <c r="C70" s="46">
        <v>796</v>
      </c>
      <c r="D70" s="46">
        <v>700</v>
      </c>
      <c r="E70" s="46"/>
    </row>
    <row r="71" spans="2:5" x14ac:dyDescent="0.25">
      <c r="B71" s="57" t="s">
        <v>201</v>
      </c>
      <c r="C71" s="57" t="s">
        <v>59</v>
      </c>
      <c r="D71" s="57" t="s">
        <v>59</v>
      </c>
      <c r="E71" s="55"/>
    </row>
    <row r="72" spans="2:5" x14ac:dyDescent="0.25">
      <c r="B72" s="46" t="s">
        <v>39</v>
      </c>
      <c r="C72" s="46">
        <v>66</v>
      </c>
      <c r="D72" s="46">
        <v>46</v>
      </c>
      <c r="E72" s="46"/>
    </row>
    <row r="73" spans="2:5" x14ac:dyDescent="0.25">
      <c r="B73" s="46" t="s">
        <v>40</v>
      </c>
      <c r="C73" s="46">
        <v>3250</v>
      </c>
      <c r="D73" s="46">
        <v>990</v>
      </c>
      <c r="E73" s="46"/>
    </row>
    <row r="74" spans="2:5" x14ac:dyDescent="0.25">
      <c r="B74" s="48" t="s">
        <v>186</v>
      </c>
      <c r="C74" s="46" t="s">
        <v>59</v>
      </c>
      <c r="D74" s="46" t="s">
        <v>59</v>
      </c>
      <c r="E74" s="55"/>
    </row>
    <row r="75" spans="2:5" x14ac:dyDescent="0.25">
      <c r="B75" s="46" t="s">
        <v>95</v>
      </c>
      <c r="C75" s="46" t="s">
        <v>59</v>
      </c>
      <c r="D75" s="46" t="s">
        <v>59</v>
      </c>
      <c r="E75" s="46"/>
    </row>
    <row r="76" spans="2:5" x14ac:dyDescent="0.25">
      <c r="B76" s="46" t="s">
        <v>41</v>
      </c>
      <c r="C76" s="46">
        <v>960</v>
      </c>
      <c r="D76" s="46" t="s">
        <v>59</v>
      </c>
      <c r="E76" s="46"/>
    </row>
    <row r="77" spans="2:5" x14ac:dyDescent="0.25">
      <c r="B77" s="46" t="s">
        <v>42</v>
      </c>
      <c r="C77" s="46">
        <v>6.63</v>
      </c>
      <c r="D77" s="46">
        <v>93</v>
      </c>
      <c r="E77" s="46"/>
    </row>
    <row r="78" spans="2:5" x14ac:dyDescent="0.25">
      <c r="B78" s="46" t="s">
        <v>114</v>
      </c>
      <c r="C78" s="46">
        <v>20</v>
      </c>
      <c r="D78" s="46" t="s">
        <v>59</v>
      </c>
      <c r="E78" s="46"/>
    </row>
    <row r="79" spans="2:5" x14ac:dyDescent="0.25">
      <c r="B79" s="46" t="s">
        <v>88</v>
      </c>
      <c r="C79" s="46">
        <v>6.5</v>
      </c>
      <c r="D79" s="46">
        <v>280</v>
      </c>
      <c r="E79" s="46"/>
    </row>
    <row r="80" spans="2:5" x14ac:dyDescent="0.25">
      <c r="B80" s="46" t="s">
        <v>138</v>
      </c>
      <c r="C80" s="46" t="s">
        <v>59</v>
      </c>
      <c r="D80" s="46" t="s">
        <v>59</v>
      </c>
      <c r="E80" s="46"/>
    </row>
    <row r="81" spans="2:5" x14ac:dyDescent="0.25">
      <c r="B81" s="46" t="s">
        <v>107</v>
      </c>
      <c r="C81" s="46">
        <v>34</v>
      </c>
      <c r="D81" s="46">
        <v>175</v>
      </c>
      <c r="E81" s="46"/>
    </row>
    <row r="82" spans="2:5" x14ac:dyDescent="0.25">
      <c r="B82" s="46" t="s">
        <v>111</v>
      </c>
      <c r="C82" s="46" t="s">
        <v>59</v>
      </c>
      <c r="D82" s="46" t="s">
        <v>59</v>
      </c>
      <c r="E82" s="46"/>
    </row>
    <row r="83" spans="2:5" x14ac:dyDescent="0.25">
      <c r="B83" s="48" t="s">
        <v>167</v>
      </c>
      <c r="C83" s="46">
        <v>10</v>
      </c>
      <c r="D83" s="46">
        <v>35</v>
      </c>
      <c r="E83" s="46"/>
    </row>
    <row r="84" spans="2:5" x14ac:dyDescent="0.25">
      <c r="B84" s="46" t="s">
        <v>140</v>
      </c>
      <c r="C84" s="46" t="s">
        <v>59</v>
      </c>
      <c r="D84" s="46" t="s">
        <v>59</v>
      </c>
      <c r="E84" s="46"/>
    </row>
    <row r="85" spans="2:5" x14ac:dyDescent="0.25">
      <c r="B85" s="56" t="s">
        <v>184</v>
      </c>
      <c r="C85" s="57">
        <v>3</v>
      </c>
      <c r="D85" s="57">
        <v>10</v>
      </c>
      <c r="E85" s="55"/>
    </row>
    <row r="86" spans="2:5" x14ac:dyDescent="0.25">
      <c r="B86" s="48" t="s">
        <v>183</v>
      </c>
      <c r="C86" s="46" t="s">
        <v>59</v>
      </c>
      <c r="D86" s="46" t="s">
        <v>59</v>
      </c>
      <c r="E86" s="46"/>
    </row>
    <row r="87" spans="2:5" x14ac:dyDescent="0.25">
      <c r="B87" s="46" t="s">
        <v>43</v>
      </c>
      <c r="C87" s="46">
        <v>1860</v>
      </c>
      <c r="D87" s="46">
        <v>35</v>
      </c>
      <c r="E87" s="46"/>
    </row>
    <row r="88" spans="2:5" x14ac:dyDescent="0.25">
      <c r="B88" s="48" t="s">
        <v>179</v>
      </c>
      <c r="C88" s="46">
        <v>280</v>
      </c>
      <c r="D88" s="46">
        <v>350</v>
      </c>
      <c r="E88" s="46">
        <v>2</v>
      </c>
    </row>
    <row r="89" spans="2:5" x14ac:dyDescent="0.25">
      <c r="B89" s="56" t="s">
        <v>170</v>
      </c>
      <c r="C89" s="46" t="s">
        <v>59</v>
      </c>
      <c r="D89" s="46" t="s">
        <v>59</v>
      </c>
      <c r="E89" s="55"/>
    </row>
    <row r="90" spans="2:5" x14ac:dyDescent="0.25">
      <c r="B90" s="46" t="s">
        <v>44</v>
      </c>
      <c r="C90" s="46">
        <v>685</v>
      </c>
      <c r="D90" s="46">
        <v>105</v>
      </c>
      <c r="E90" s="46"/>
    </row>
    <row r="91" spans="2:5" x14ac:dyDescent="0.25">
      <c r="B91" s="46" t="s">
        <v>155</v>
      </c>
      <c r="C91" s="46" t="s">
        <v>59</v>
      </c>
      <c r="D91" s="46" t="s">
        <v>59</v>
      </c>
      <c r="E91" s="46"/>
    </row>
    <row r="92" spans="2:5" x14ac:dyDescent="0.25">
      <c r="B92" s="48" t="s">
        <v>180</v>
      </c>
      <c r="C92" s="46">
        <v>280</v>
      </c>
      <c r="D92" s="46">
        <v>350</v>
      </c>
      <c r="E92" s="46">
        <v>2</v>
      </c>
    </row>
    <row r="93" spans="2:5" x14ac:dyDescent="0.25">
      <c r="B93" s="46" t="s">
        <v>45</v>
      </c>
      <c r="C93" s="46">
        <v>22</v>
      </c>
      <c r="D93" s="46" t="s">
        <v>59</v>
      </c>
      <c r="E93" s="46"/>
    </row>
    <row r="94" spans="2:5" x14ac:dyDescent="0.25">
      <c r="B94" s="47" t="s">
        <v>188</v>
      </c>
      <c r="C94" s="47" t="s">
        <v>59</v>
      </c>
      <c r="D94" s="47" t="s">
        <v>59</v>
      </c>
    </row>
    <row r="95" spans="2:5" x14ac:dyDescent="0.25">
      <c r="B95" s="46" t="s">
        <v>156</v>
      </c>
      <c r="C95" s="46" t="s">
        <v>59</v>
      </c>
      <c r="D95" s="46" t="s">
        <v>59</v>
      </c>
      <c r="E95" s="46"/>
    </row>
    <row r="96" spans="2:5" x14ac:dyDescent="0.25">
      <c r="B96" s="46" t="s">
        <v>99</v>
      </c>
      <c r="C96" s="46" t="s">
        <v>59</v>
      </c>
      <c r="D96" s="46" t="s">
        <v>59</v>
      </c>
      <c r="E96" s="46"/>
    </row>
    <row r="97" spans="2:5" x14ac:dyDescent="0.25">
      <c r="B97" s="46" t="s">
        <v>46</v>
      </c>
      <c r="C97" s="46">
        <v>36</v>
      </c>
      <c r="D97" s="46">
        <v>120</v>
      </c>
      <c r="E97" s="46"/>
    </row>
    <row r="98" spans="2:5" x14ac:dyDescent="0.25">
      <c r="B98" s="46" t="s">
        <v>126</v>
      </c>
      <c r="C98" s="46" t="s">
        <v>59</v>
      </c>
      <c r="D98" s="46" t="s">
        <v>59</v>
      </c>
      <c r="E98" s="46"/>
    </row>
    <row r="99" spans="2:5" x14ac:dyDescent="0.25">
      <c r="B99" s="46" t="s">
        <v>104</v>
      </c>
      <c r="C99" s="46">
        <v>2.9</v>
      </c>
      <c r="D99" s="46" t="s">
        <v>59</v>
      </c>
      <c r="E99" s="46"/>
    </row>
    <row r="100" spans="2:5" x14ac:dyDescent="0.25">
      <c r="B100" s="46" t="s">
        <v>117</v>
      </c>
      <c r="C100" s="46" t="s">
        <v>59</v>
      </c>
      <c r="D100" s="46">
        <v>455</v>
      </c>
      <c r="E100" s="46"/>
    </row>
    <row r="101" spans="2:5" x14ac:dyDescent="0.25">
      <c r="B101" s="46" t="s">
        <v>89</v>
      </c>
      <c r="C101" s="46">
        <v>5</v>
      </c>
      <c r="D101" s="46">
        <v>6</v>
      </c>
      <c r="E101" s="46"/>
    </row>
    <row r="102" spans="2:5" x14ac:dyDescent="0.25">
      <c r="B102" s="46" t="s">
        <v>105</v>
      </c>
      <c r="C102" s="46">
        <v>2.1</v>
      </c>
      <c r="D102" s="46">
        <v>280</v>
      </c>
      <c r="E102" s="46"/>
    </row>
    <row r="103" spans="2:5" x14ac:dyDescent="0.25">
      <c r="B103" s="47" t="s">
        <v>159</v>
      </c>
      <c r="C103" s="46" t="s">
        <v>59</v>
      </c>
      <c r="D103" s="46" t="s">
        <v>59</v>
      </c>
    </row>
    <row r="104" spans="2:5" x14ac:dyDescent="0.25">
      <c r="B104" s="46" t="s">
        <v>124</v>
      </c>
      <c r="C104" s="46" t="s">
        <v>59</v>
      </c>
      <c r="D104" s="46" t="s">
        <v>59</v>
      </c>
      <c r="E104" s="46"/>
    </row>
    <row r="105" spans="2:5" x14ac:dyDescent="0.25">
      <c r="B105" s="47" t="s">
        <v>162</v>
      </c>
      <c r="C105" s="46" t="s">
        <v>59</v>
      </c>
      <c r="D105" s="46" t="s">
        <v>59</v>
      </c>
    </row>
    <row r="106" spans="2:5" x14ac:dyDescent="0.25">
      <c r="B106" s="46" t="s">
        <v>47</v>
      </c>
      <c r="C106" s="46">
        <v>13</v>
      </c>
      <c r="D106" s="46" t="s">
        <v>59</v>
      </c>
      <c r="E106" s="46"/>
    </row>
    <row r="107" spans="2:5" x14ac:dyDescent="0.25">
      <c r="B107" s="46" t="s">
        <v>97</v>
      </c>
      <c r="C107" s="46" t="s">
        <v>59</v>
      </c>
      <c r="D107" s="46" t="s">
        <v>59</v>
      </c>
      <c r="E107" s="46"/>
    </row>
    <row r="108" spans="2:5" x14ac:dyDescent="0.25">
      <c r="B108" s="46" t="s">
        <v>109</v>
      </c>
      <c r="C108" s="46" t="s">
        <v>59</v>
      </c>
      <c r="D108" s="46" t="s">
        <v>59</v>
      </c>
      <c r="E108" s="46"/>
    </row>
    <row r="109" spans="2:5" x14ac:dyDescent="0.25">
      <c r="B109" s="46" t="s">
        <v>146</v>
      </c>
      <c r="C109" s="46" t="s">
        <v>59</v>
      </c>
      <c r="D109" s="46" t="s">
        <v>59</v>
      </c>
      <c r="E109" s="46"/>
    </row>
    <row r="110" spans="2:5" x14ac:dyDescent="0.25">
      <c r="B110" s="46" t="s">
        <v>56</v>
      </c>
      <c r="C110" s="46">
        <v>196</v>
      </c>
      <c r="D110" s="46">
        <v>100</v>
      </c>
      <c r="E110" s="46"/>
    </row>
    <row r="111" spans="2:5" x14ac:dyDescent="0.25">
      <c r="B111" s="46" t="s">
        <v>48</v>
      </c>
      <c r="C111" s="46">
        <v>3525</v>
      </c>
      <c r="D111" s="46">
        <v>924</v>
      </c>
      <c r="E111" s="46"/>
    </row>
    <row r="112" spans="2:5" x14ac:dyDescent="0.25">
      <c r="B112" s="46" t="s">
        <v>68</v>
      </c>
      <c r="C112" s="46">
        <v>810</v>
      </c>
      <c r="D112" s="46">
        <v>104</v>
      </c>
      <c r="E112" s="46"/>
    </row>
    <row r="113" spans="2:5" x14ac:dyDescent="0.25">
      <c r="B113" s="56" t="s">
        <v>178</v>
      </c>
      <c r="C113" s="56" t="s">
        <v>59</v>
      </c>
      <c r="D113" s="56" t="s">
        <v>59</v>
      </c>
      <c r="E113" s="55"/>
    </row>
    <row r="114" spans="2:5" x14ac:dyDescent="0.25">
      <c r="B114" s="47" t="s">
        <v>164</v>
      </c>
      <c r="C114" s="47" t="s">
        <v>59</v>
      </c>
      <c r="D114" s="47" t="s">
        <v>59</v>
      </c>
    </row>
    <row r="115" spans="2:5" x14ac:dyDescent="0.25">
      <c r="B115" s="46" t="s">
        <v>93</v>
      </c>
      <c r="C115" s="46">
        <v>13</v>
      </c>
      <c r="D115" s="46" t="s">
        <v>59</v>
      </c>
      <c r="E115" s="46"/>
    </row>
    <row r="116" spans="2:5" x14ac:dyDescent="0.25">
      <c r="B116" s="56" t="s">
        <v>171</v>
      </c>
      <c r="C116" s="47" t="s">
        <v>59</v>
      </c>
      <c r="D116" s="47" t="s">
        <v>59</v>
      </c>
      <c r="E116" s="55"/>
    </row>
    <row r="117" spans="2:5" x14ac:dyDescent="0.25">
      <c r="B117" s="46" t="s">
        <v>49</v>
      </c>
      <c r="C117" s="46">
        <v>474</v>
      </c>
      <c r="D117" s="46">
        <v>369</v>
      </c>
      <c r="E117" s="46"/>
    </row>
    <row r="118" spans="2:5" x14ac:dyDescent="0.25">
      <c r="B118" s="46" t="s">
        <v>127</v>
      </c>
      <c r="C118" s="46" t="s">
        <v>59</v>
      </c>
      <c r="D118" s="46" t="s">
        <v>59</v>
      </c>
      <c r="E118" s="46"/>
    </row>
    <row r="119" spans="2:5" x14ac:dyDescent="0.25">
      <c r="B119" s="46" t="s">
        <v>118</v>
      </c>
      <c r="C119" s="46" t="s">
        <v>59</v>
      </c>
      <c r="D119" s="46" t="s">
        <v>59</v>
      </c>
      <c r="E119" s="46"/>
    </row>
    <row r="120" spans="2:5" x14ac:dyDescent="0.25">
      <c r="B120" s="46" t="s">
        <v>50</v>
      </c>
      <c r="C120" s="46">
        <v>195</v>
      </c>
      <c r="D120" s="46">
        <v>4375</v>
      </c>
      <c r="E120" s="46"/>
    </row>
    <row r="121" spans="2:5" x14ac:dyDescent="0.25">
      <c r="B121" s="46" t="s">
        <v>128</v>
      </c>
      <c r="C121" s="46" t="s">
        <v>59</v>
      </c>
      <c r="D121" s="46" t="s">
        <v>59</v>
      </c>
      <c r="E121" s="46"/>
    </row>
    <row r="122" spans="2:5" x14ac:dyDescent="0.25">
      <c r="B122" s="46" t="s">
        <v>129</v>
      </c>
      <c r="C122" s="46" t="s">
        <v>59</v>
      </c>
      <c r="D122" s="46" t="s">
        <v>59</v>
      </c>
      <c r="E122" s="46"/>
    </row>
    <row r="123" spans="2:5" x14ac:dyDescent="0.25">
      <c r="B123" s="46" t="s">
        <v>96</v>
      </c>
      <c r="C123" s="46" t="s">
        <v>59</v>
      </c>
      <c r="D123" s="46" t="s">
        <v>59</v>
      </c>
      <c r="E123" s="46"/>
    </row>
    <row r="124" spans="2:5" x14ac:dyDescent="0.25">
      <c r="B124" s="46" t="s">
        <v>51</v>
      </c>
      <c r="C124" s="46" t="s">
        <v>59</v>
      </c>
      <c r="D124" s="46">
        <v>84.6</v>
      </c>
      <c r="E124" s="46"/>
    </row>
    <row r="125" spans="2:5" x14ac:dyDescent="0.25">
      <c r="B125" s="46" t="s">
        <v>136</v>
      </c>
      <c r="C125" s="46" t="s">
        <v>59</v>
      </c>
      <c r="D125" s="46" t="s">
        <v>59</v>
      </c>
      <c r="E125" s="46"/>
    </row>
    <row r="126" spans="2:5" x14ac:dyDescent="0.25">
      <c r="B126" s="46" t="s">
        <v>137</v>
      </c>
      <c r="C126" s="46" t="s">
        <v>59</v>
      </c>
      <c r="D126" s="46" t="s">
        <v>59</v>
      </c>
      <c r="E126" s="46"/>
    </row>
    <row r="127" spans="2:5" x14ac:dyDescent="0.25">
      <c r="B127" s="46" t="s">
        <v>52</v>
      </c>
      <c r="C127" s="46">
        <v>59</v>
      </c>
      <c r="D127" s="46" t="s">
        <v>59</v>
      </c>
      <c r="E127" s="46"/>
    </row>
    <row r="128" spans="2:5" x14ac:dyDescent="0.25">
      <c r="B128" s="46" t="s">
        <v>98</v>
      </c>
      <c r="C128" s="46" t="s">
        <v>59</v>
      </c>
      <c r="D128" s="46" t="s">
        <v>59</v>
      </c>
      <c r="E128" s="46"/>
    </row>
    <row r="129" spans="2:5" x14ac:dyDescent="0.25">
      <c r="B129" s="46" t="s">
        <v>61</v>
      </c>
      <c r="C129" s="46" t="s">
        <v>59</v>
      </c>
      <c r="D129" s="46" t="s">
        <v>59</v>
      </c>
      <c r="E129" s="46"/>
    </row>
    <row r="130" spans="2:5" x14ac:dyDescent="0.25">
      <c r="B130" s="46" t="s">
        <v>60</v>
      </c>
      <c r="C130" s="46" t="s">
        <v>59</v>
      </c>
      <c r="D130" s="46" t="s">
        <v>59</v>
      </c>
      <c r="E130" s="46"/>
    </row>
    <row r="131" spans="2:5" x14ac:dyDescent="0.25">
      <c r="B131" s="46" t="s">
        <v>90</v>
      </c>
      <c r="C131" s="46">
        <v>83</v>
      </c>
      <c r="D131" s="46">
        <v>560</v>
      </c>
      <c r="E131" s="46"/>
    </row>
    <row r="132" spans="2:5" x14ac:dyDescent="0.25">
      <c r="B132" s="46" t="s">
        <v>14</v>
      </c>
      <c r="C132" s="46">
        <v>0.44</v>
      </c>
      <c r="D132" s="46">
        <v>35</v>
      </c>
      <c r="E132" s="46"/>
    </row>
    <row r="133" spans="2:5" x14ac:dyDescent="0.25">
      <c r="B133" s="46" t="s">
        <v>145</v>
      </c>
      <c r="C133" s="46" t="s">
        <v>59</v>
      </c>
      <c r="D133" s="46" t="s">
        <v>59</v>
      </c>
      <c r="E133" s="46"/>
    </row>
    <row r="134" spans="2:5" x14ac:dyDescent="0.25">
      <c r="B134" s="46" t="s">
        <v>62</v>
      </c>
      <c r="C134" s="46">
        <v>24</v>
      </c>
      <c r="D134" s="46">
        <v>10</v>
      </c>
      <c r="E134" s="46"/>
    </row>
    <row r="135" spans="2:5" x14ac:dyDescent="0.25">
      <c r="B135" s="46" t="s">
        <v>53</v>
      </c>
      <c r="C135" s="46">
        <v>1.6</v>
      </c>
      <c r="D135" s="46">
        <v>1.5</v>
      </c>
      <c r="E135" s="46"/>
    </row>
    <row r="136" spans="2:5" x14ac:dyDescent="0.25">
      <c r="B136" s="46" t="s">
        <v>100</v>
      </c>
      <c r="C136" s="46" t="s">
        <v>59</v>
      </c>
      <c r="D136" s="46" t="s">
        <v>59</v>
      </c>
      <c r="E136" s="46"/>
    </row>
    <row r="137" spans="2:5" x14ac:dyDescent="0.25">
      <c r="B137" s="46" t="s">
        <v>157</v>
      </c>
      <c r="C137" s="46" t="s">
        <v>59</v>
      </c>
      <c r="D137" s="46" t="s">
        <v>59</v>
      </c>
      <c r="E137" s="46"/>
    </row>
    <row r="138" spans="2:5" x14ac:dyDescent="0.25">
      <c r="B138" s="46" t="s">
        <v>54</v>
      </c>
      <c r="C138" s="46">
        <v>4400</v>
      </c>
      <c r="D138" s="46">
        <v>487</v>
      </c>
      <c r="E138" s="46"/>
    </row>
    <row r="139" spans="2:5" x14ac:dyDescent="0.25">
      <c r="B139" s="46" t="s">
        <v>94</v>
      </c>
      <c r="C139" s="46" t="s">
        <v>59</v>
      </c>
      <c r="D139" s="46">
        <v>410</v>
      </c>
      <c r="E139" s="46"/>
    </row>
    <row r="140" spans="2:5" x14ac:dyDescent="0.25">
      <c r="B140" s="46" t="s">
        <v>106</v>
      </c>
      <c r="C140" s="46">
        <v>8.3000000000000007</v>
      </c>
      <c r="D140" s="46">
        <v>5</v>
      </c>
      <c r="E140" s="46"/>
    </row>
    <row r="141" spans="2:5" x14ac:dyDescent="0.25">
      <c r="B141" s="48" t="s">
        <v>181</v>
      </c>
      <c r="C141" s="46">
        <v>3800</v>
      </c>
      <c r="D141" s="46">
        <v>1050</v>
      </c>
      <c r="E141" s="46">
        <v>1</v>
      </c>
    </row>
    <row r="142" spans="2:5" x14ac:dyDescent="0.25">
      <c r="B142" s="46" t="s">
        <v>55</v>
      </c>
      <c r="C142" s="46">
        <v>36</v>
      </c>
      <c r="D142" s="46" t="s">
        <v>59</v>
      </c>
      <c r="E142" s="46"/>
    </row>
    <row r="143" spans="2:5" x14ac:dyDescent="0.25">
      <c r="B143" s="46" t="s">
        <v>91</v>
      </c>
      <c r="C143" s="46" t="s">
        <v>59</v>
      </c>
      <c r="D143" s="46" t="s">
        <v>59</v>
      </c>
      <c r="E143" s="46"/>
    </row>
    <row r="144" spans="2:5" x14ac:dyDescent="0.25">
      <c r="B144" s="57"/>
      <c r="C144" s="57"/>
      <c r="D144" s="57"/>
      <c r="E144" s="55"/>
    </row>
    <row r="145" spans="2:4" x14ac:dyDescent="0.25">
      <c r="B145" s="49"/>
      <c r="C145" s="49"/>
      <c r="D145" s="49"/>
    </row>
    <row r="146" spans="2:4" x14ac:dyDescent="0.25">
      <c r="B146" s="49"/>
      <c r="C146" s="49"/>
      <c r="D146" s="49"/>
    </row>
    <row r="147" spans="2:4" x14ac:dyDescent="0.25">
      <c r="B147" s="49"/>
      <c r="C147" s="49"/>
      <c r="D147" s="49"/>
    </row>
  </sheetData>
  <sheetProtection algorithmName="SHA-512" hashValue="ResK5wgAF+TYYRvHEg1+LVdnULEysqvYXIOM7oNiEc2o9bhp0pvcaw25h6BV4ePMh9YdBuGpWIfMRntmgYPL4w==" saltValue="yL8QofPkNz2qEQjINqCkog==" spinCount="100000" sheet="1" selectLockedCells="1"/>
  <phoneticPr fontId="1" type="noConversion"/>
  <printOptions gridLines="1"/>
  <pageMargins left="0.25" right="0.25" top="0.25" bottom="0.25" header="0.3" footer="0.3"/>
  <pageSetup fitToHeight="0" orientation="portrait"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LIQUID PESTICIDE DILUTIONS</vt:lpstr>
      <vt:lpstr>DRY PESTICIDE DILUTIONS</vt:lpstr>
      <vt:lpstr>A.I. LIST</vt:lpstr>
      <vt:lpstr>INSTRUCTIONS!Print_Area</vt:lpstr>
      <vt:lpstr>'LIQUID PESTICIDE DILUTIONS'!Print_Area</vt:lpstr>
      <vt:lpstr>ProductName</vt:lpstr>
    </vt:vector>
  </TitlesOfParts>
  <Company>VT Agency of Agriculture, Food &amp; Markets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Wood</dc:creator>
  <cp:lastModifiedBy>Wood, Matthew</cp:lastModifiedBy>
  <cp:lastPrinted>2020-06-30T13:31:08Z</cp:lastPrinted>
  <dcterms:created xsi:type="dcterms:W3CDTF">2010-02-22T14:07:23Z</dcterms:created>
  <dcterms:modified xsi:type="dcterms:W3CDTF">2020-11-18T14:00:49Z</dcterms:modified>
</cp:coreProperties>
</file>